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wscud\Dropbox\MVIS BLOG SPREADSHEETS\Latest Revision forBLOG\"/>
    </mc:Choice>
  </mc:AlternateContent>
  <xr:revisionPtr revIDLastSave="0" documentId="13_ncr:1_{ABCEE725-0F09-4992-BDFE-764058D17C48}" xr6:coauthVersionLast="47" xr6:coauthVersionMax="47" xr10:uidLastSave="{00000000-0000-0000-0000-000000000000}"/>
  <bookViews>
    <workbookView xWindow="2242" yWindow="2242" windowWidth="15421" windowHeight="9469" xr2:uid="{00000000-000D-0000-FFFF-FFFF00000000}"/>
  </bookViews>
  <sheets>
    <sheet name="Sheet1" sheetId="1" r:id="rId1"/>
    <sheet name="Sheet2" sheetId="2" state="hidden" r:id="rId2"/>
  </sheets>
  <definedNames>
    <definedName name="_xlnm.Print_Area" localSheetId="0">Sheet1!$A$147:$H$164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9" i="1" l="1"/>
  <c r="D149" i="1"/>
  <c r="E149" i="1"/>
  <c r="F149" i="1"/>
  <c r="G149" i="1"/>
  <c r="H149" i="1"/>
  <c r="B149" i="1"/>
  <c r="H120" i="1"/>
  <c r="H122" i="1" s="1"/>
  <c r="H108" i="1"/>
  <c r="C108" i="1"/>
  <c r="D108" i="1"/>
  <c r="D110" i="1" s="1"/>
  <c r="E108" i="1"/>
  <c r="E110" i="1" s="1"/>
  <c r="E111" i="1" s="1"/>
  <c r="E112" i="1" s="1"/>
  <c r="F108" i="1"/>
  <c r="F110" i="1" s="1"/>
  <c r="F111" i="1" s="1"/>
  <c r="F112" i="1" s="1"/>
  <c r="G108" i="1"/>
  <c r="C120" i="1"/>
  <c r="C122" i="1" s="1"/>
  <c r="D120" i="1"/>
  <c r="D122" i="1" s="1"/>
  <c r="D123" i="1" s="1"/>
  <c r="D124" i="1" s="1"/>
  <c r="E120" i="1"/>
  <c r="E122" i="1" s="1"/>
  <c r="E123" i="1" s="1"/>
  <c r="E124" i="1" s="1"/>
  <c r="F120" i="1"/>
  <c r="F122" i="1" s="1"/>
  <c r="F123" i="1" s="1"/>
  <c r="F124" i="1" s="1"/>
  <c r="G120" i="1"/>
  <c r="C134" i="1"/>
  <c r="D134" i="1"/>
  <c r="F134" i="1"/>
  <c r="B120" i="1"/>
  <c r="B122" i="1" s="1"/>
  <c r="B123" i="1" s="1"/>
  <c r="B124" i="1" s="1"/>
  <c r="B108" i="1"/>
  <c r="B110" i="1" s="1"/>
  <c r="D148" i="1"/>
  <c r="E148" i="1"/>
  <c r="F148" i="1"/>
  <c r="G148" i="1"/>
  <c r="H148" i="1"/>
  <c r="C148" i="1"/>
  <c r="B148" i="1"/>
  <c r="H134" i="1"/>
  <c r="G134" i="1"/>
  <c r="E134" i="1"/>
  <c r="H85" i="1"/>
  <c r="G85" i="1"/>
  <c r="F85" i="1"/>
  <c r="E85" i="1"/>
  <c r="D85" i="1"/>
  <c r="C85" i="1"/>
  <c r="B85" i="1"/>
  <c r="H72" i="1"/>
  <c r="H74" i="1" s="1"/>
  <c r="G72" i="1"/>
  <c r="G75" i="1" s="1"/>
  <c r="G76" i="1" s="1"/>
  <c r="F72" i="1"/>
  <c r="F75" i="1" s="1"/>
  <c r="F76" i="1" s="1"/>
  <c r="E72" i="1"/>
  <c r="D72" i="1"/>
  <c r="D75" i="1" s="1"/>
  <c r="D76" i="1" s="1"/>
  <c r="C72" i="1"/>
  <c r="C75" i="1" s="1"/>
  <c r="C76" i="1" s="1"/>
  <c r="B72" i="1"/>
  <c r="H59" i="1"/>
  <c r="H61" i="1" s="1"/>
  <c r="G59" i="1"/>
  <c r="F59" i="1"/>
  <c r="E59" i="1"/>
  <c r="D59" i="1"/>
  <c r="D61" i="1" s="1"/>
  <c r="C59" i="1"/>
  <c r="C61" i="1" s="1"/>
  <c r="B59" i="1"/>
  <c r="H39" i="1"/>
  <c r="G39" i="1"/>
  <c r="F39" i="1"/>
  <c r="E39" i="1"/>
  <c r="D39" i="1"/>
  <c r="C39" i="1"/>
  <c r="B39" i="1"/>
  <c r="B32" i="1"/>
  <c r="H25" i="1"/>
  <c r="H27" i="1" s="1"/>
  <c r="G25" i="1"/>
  <c r="G27" i="1" s="1"/>
  <c r="F25" i="1"/>
  <c r="F28" i="1" s="1"/>
  <c r="F29" i="1" s="1"/>
  <c r="E25" i="1"/>
  <c r="E28" i="1" s="1"/>
  <c r="E29" i="1" s="1"/>
  <c r="D25" i="1"/>
  <c r="D28" i="1" s="1"/>
  <c r="D29" i="1" s="1"/>
  <c r="C25" i="1"/>
  <c r="C28" i="1" s="1"/>
  <c r="B25" i="1"/>
  <c r="H13" i="1"/>
  <c r="H15" i="1" s="1"/>
  <c r="H16" i="1" s="1"/>
  <c r="H17" i="1" s="1"/>
  <c r="G13" i="1"/>
  <c r="G15" i="1" s="1"/>
  <c r="G16" i="1" s="1"/>
  <c r="G17" i="1" s="1"/>
  <c r="F13" i="1"/>
  <c r="F15" i="1" s="1"/>
  <c r="F16" i="1" s="1"/>
  <c r="F17" i="1" s="1"/>
  <c r="E13" i="1"/>
  <c r="E15" i="1" s="1"/>
  <c r="E16" i="1" s="1"/>
  <c r="E17" i="1" s="1"/>
  <c r="D13" i="1"/>
  <c r="D15" i="1" s="1"/>
  <c r="D16" i="1" s="1"/>
  <c r="D17" i="1" s="1"/>
  <c r="C13" i="1"/>
  <c r="B13" i="1"/>
  <c r="B15" i="1" s="1"/>
  <c r="B16" i="1" s="1"/>
  <c r="B17" i="1" s="1"/>
  <c r="B111" i="1" l="1"/>
  <c r="B112" i="1" s="1"/>
  <c r="B19" i="1"/>
  <c r="C15" i="1"/>
  <c r="C16" i="1" s="1"/>
  <c r="C17" i="1" s="1"/>
  <c r="H133" i="1"/>
  <c r="H110" i="1"/>
  <c r="H111" i="1" s="1"/>
  <c r="H112" i="1" s="1"/>
  <c r="G110" i="1"/>
  <c r="G111" i="1" s="1"/>
  <c r="G112" i="1" s="1"/>
  <c r="B114" i="1"/>
  <c r="D111" i="1"/>
  <c r="D112" i="1" s="1"/>
  <c r="C110" i="1"/>
  <c r="F27" i="1"/>
  <c r="E27" i="1"/>
  <c r="G28" i="1"/>
  <c r="G29" i="1" s="1"/>
  <c r="D27" i="1"/>
  <c r="C27" i="1"/>
  <c r="G122" i="1"/>
  <c r="G123" i="1" s="1"/>
  <c r="G124" i="1" s="1"/>
  <c r="H123" i="1"/>
  <c r="H124" i="1" s="1"/>
  <c r="C123" i="1"/>
  <c r="C124" i="1" s="1"/>
  <c r="B127" i="1"/>
  <c r="B134" i="1"/>
  <c r="H28" i="1"/>
  <c r="H29" i="1" s="1"/>
  <c r="C29" i="1"/>
  <c r="D133" i="1"/>
  <c r="E133" i="1"/>
  <c r="E136" i="1" s="1"/>
  <c r="E137" i="1" s="1"/>
  <c r="F133" i="1"/>
  <c r="C133" i="1"/>
  <c r="C135" i="1" s="1"/>
  <c r="G133" i="1"/>
  <c r="G84" i="1"/>
  <c r="G86" i="1" s="1"/>
  <c r="G87" i="1" s="1"/>
  <c r="G88" i="1" s="1"/>
  <c r="B161" i="1"/>
  <c r="B45" i="1"/>
  <c r="F84" i="1"/>
  <c r="F86" i="1" s="1"/>
  <c r="F87" i="1" s="1"/>
  <c r="F88" i="1" s="1"/>
  <c r="B84" i="1"/>
  <c r="B86" i="1" s="1"/>
  <c r="F74" i="1"/>
  <c r="G74" i="1"/>
  <c r="H38" i="1"/>
  <c r="C38" i="1"/>
  <c r="F38" i="1"/>
  <c r="D38" i="1"/>
  <c r="E38" i="1"/>
  <c r="C84" i="1"/>
  <c r="C86" i="1" s="1"/>
  <c r="G61" i="1"/>
  <c r="C74" i="1"/>
  <c r="F61" i="1"/>
  <c r="D84" i="1"/>
  <c r="D86" i="1" s="1"/>
  <c r="D87" i="1" s="1"/>
  <c r="D88" i="1" s="1"/>
  <c r="B78" i="1"/>
  <c r="D74" i="1"/>
  <c r="B61" i="1"/>
  <c r="B74" i="1"/>
  <c r="G62" i="1"/>
  <c r="G63" i="1" s="1"/>
  <c r="C62" i="1"/>
  <c r="C63" i="1" s="1"/>
  <c r="D62" i="1"/>
  <c r="D63" i="1" s="1"/>
  <c r="B65" i="1"/>
  <c r="B62" i="1"/>
  <c r="B75" i="1"/>
  <c r="B162" i="1"/>
  <c r="B31" i="1"/>
  <c r="B28" i="1"/>
  <c r="B29" i="1" s="1"/>
  <c r="B27" i="1"/>
  <c r="H84" i="1"/>
  <c r="H86" i="1" s="1"/>
  <c r="H87" i="1" s="1"/>
  <c r="H88" i="1" s="1"/>
  <c r="B38" i="1"/>
  <c r="E62" i="1"/>
  <c r="E63" i="1" s="1"/>
  <c r="E75" i="1"/>
  <c r="E76" i="1" s="1"/>
  <c r="E61" i="1"/>
  <c r="F62" i="1"/>
  <c r="F63" i="1" s="1"/>
  <c r="E74" i="1"/>
  <c r="G38" i="1"/>
  <c r="H62" i="1"/>
  <c r="H63" i="1" s="1"/>
  <c r="H75" i="1"/>
  <c r="H76" i="1" s="1"/>
  <c r="E84" i="1"/>
  <c r="E86" i="1" s="1"/>
  <c r="E87" i="1" s="1"/>
  <c r="E88" i="1" s="1"/>
  <c r="B20" i="1" l="1"/>
  <c r="B115" i="1"/>
  <c r="C111" i="1"/>
  <c r="C112" i="1" s="1"/>
  <c r="B129" i="1"/>
  <c r="B91" i="1"/>
  <c r="B33" i="1"/>
  <c r="B34" i="1"/>
  <c r="B76" i="1"/>
  <c r="B81" i="1" s="1"/>
  <c r="B80" i="1"/>
  <c r="G155" i="1"/>
  <c r="F136" i="1"/>
  <c r="F137" i="1" s="1"/>
  <c r="F155" i="1"/>
  <c r="D135" i="1"/>
  <c r="D155" i="1"/>
  <c r="H136" i="1"/>
  <c r="H137" i="1" s="1"/>
  <c r="H155" i="1"/>
  <c r="E135" i="1"/>
  <c r="E155" i="1"/>
  <c r="F135" i="1"/>
  <c r="D136" i="1"/>
  <c r="D137" i="1" s="1"/>
  <c r="D41" i="1"/>
  <c r="D150" i="1"/>
  <c r="E40" i="1"/>
  <c r="E150" i="1"/>
  <c r="G150" i="1"/>
  <c r="F150" i="1"/>
  <c r="H41" i="1"/>
  <c r="H150" i="1"/>
  <c r="H40" i="1"/>
  <c r="C40" i="1"/>
  <c r="C150" i="1"/>
  <c r="C155" i="1"/>
  <c r="H135" i="1"/>
  <c r="C136" i="1"/>
  <c r="C137" i="1" s="1"/>
  <c r="G135" i="1"/>
  <c r="G136" i="1"/>
  <c r="G137" i="1" s="1"/>
  <c r="C87" i="1"/>
  <c r="C88" i="1" s="1"/>
  <c r="F41" i="1"/>
  <c r="F40" i="1"/>
  <c r="B87" i="1"/>
  <c r="D40" i="1"/>
  <c r="E41" i="1"/>
  <c r="E156" i="1" s="1"/>
  <c r="C41" i="1"/>
  <c r="B66" i="1"/>
  <c r="B79" i="1"/>
  <c r="B63" i="1"/>
  <c r="B68" i="1" s="1"/>
  <c r="B67" i="1"/>
  <c r="B90" i="1"/>
  <c r="B40" i="1"/>
  <c r="B41" i="1"/>
  <c r="B44" i="1"/>
  <c r="G40" i="1"/>
  <c r="G41" i="1"/>
  <c r="B92" i="1" l="1"/>
  <c r="G156" i="1"/>
  <c r="D156" i="1"/>
  <c r="H156" i="1"/>
  <c r="F156" i="1"/>
  <c r="C156" i="1"/>
  <c r="H42" i="1"/>
  <c r="D42" i="1"/>
  <c r="B117" i="1"/>
  <c r="B116" i="1"/>
  <c r="F42" i="1"/>
  <c r="B88" i="1"/>
  <c r="B93" i="1" s="1"/>
  <c r="E42" i="1"/>
  <c r="C42" i="1"/>
  <c r="B22" i="1"/>
  <c r="B21" i="1"/>
  <c r="B47" i="1"/>
  <c r="B42" i="1"/>
  <c r="G42" i="1"/>
  <c r="B46" i="1"/>
  <c r="B126" i="1" l="1"/>
  <c r="B133" i="1"/>
  <c r="H157" i="1"/>
  <c r="G157" i="1"/>
  <c r="F157" i="1"/>
  <c r="F154" i="1" s="1"/>
  <c r="D157" i="1"/>
  <c r="D154" i="1" s="1"/>
  <c r="E157" i="1"/>
  <c r="E154" i="1" s="1"/>
  <c r="C157" i="1"/>
  <c r="C154" i="1" s="1"/>
  <c r="B128" i="1" l="1"/>
  <c r="B139" i="1"/>
  <c r="B135" i="1"/>
  <c r="B140" i="1" s="1"/>
  <c r="B136" i="1"/>
  <c r="B137" i="1" s="1"/>
  <c r="B150" i="1"/>
  <c r="B155" i="1"/>
  <c r="G154" i="1"/>
  <c r="G159" i="1" s="1"/>
  <c r="G158" i="1" s="1"/>
  <c r="H154" i="1"/>
  <c r="H159" i="1" s="1"/>
  <c r="H158" i="1" s="1"/>
  <c r="F159" i="1"/>
  <c r="F158" i="1" s="1"/>
  <c r="E159" i="1"/>
  <c r="E158" i="1" s="1"/>
  <c r="D159" i="1"/>
  <c r="D158" i="1" s="1"/>
  <c r="C159" i="1"/>
  <c r="C158" i="1" s="1"/>
  <c r="B141" i="1" l="1"/>
  <c r="B142" i="1"/>
  <c r="B164" i="1"/>
  <c r="B163" i="1"/>
  <c r="B156" i="1"/>
  <c r="B157" i="1" l="1"/>
  <c r="B154" i="1" l="1"/>
  <c r="B159" i="1" s="1"/>
  <c r="B158" i="1" s="1"/>
</calcChain>
</file>

<file path=xl/sharedStrings.xml><?xml version="1.0" encoding="utf-8"?>
<sst xmlns="http://schemas.openxmlformats.org/spreadsheetml/2006/main" count="137" uniqueCount="64">
  <si>
    <t>MVIS Shares outstanding (millions)</t>
  </si>
  <si>
    <t xml:space="preserve">TAM for Level 2 vehicle production quantity   (millions) </t>
  </si>
  <si>
    <t>Percent of L2 TAM captured by Microvision</t>
  </si>
  <si>
    <t>MAVIN</t>
  </si>
  <si>
    <t xml:space="preserve">COGS (as a % of sales revenue)                  </t>
  </si>
  <si>
    <t xml:space="preserve">COGS  (as portion of total sales revenue ($ billions)                   </t>
  </si>
  <si>
    <t>Gross Profit  ($ billions)</t>
  </si>
  <si>
    <t>Net Profit  ($ billions)</t>
  </si>
  <si>
    <t>7 year average of sales revenue ($ billions)</t>
  </si>
  <si>
    <t>7 year average of COGS ($ billions)</t>
  </si>
  <si>
    <t>7 year average of Gross Profit margin ($ billions)</t>
  </si>
  <si>
    <t>MOVIA</t>
  </si>
  <si>
    <t>COGS (as a % of sales revenue)</t>
  </si>
  <si>
    <t>COGS-as portion of total sales revenue ($ billions)</t>
  </si>
  <si>
    <t>Net  Profit ($ bilions)</t>
  </si>
  <si>
    <t>7 year average of Sales revenue ($ billions)</t>
  </si>
  <si>
    <t>7 year average of Net Profit margin ($ billions)</t>
  </si>
  <si>
    <t>Sales revenue ($ billions)</t>
  </si>
  <si>
    <t>LEVEL 3</t>
  </si>
  <si>
    <t xml:space="preserve">Level 3 vehicle production quantity   (millions) </t>
  </si>
  <si>
    <t>Percent of L3 TAM captured by Microvision</t>
  </si>
  <si>
    <t>Mavin unit selling price( $ dollars each)</t>
  </si>
  <si>
    <t xml:space="preserve">MAVIN   </t>
  </si>
  <si>
    <t>2024</t>
  </si>
  <si>
    <t>2025</t>
  </si>
  <si>
    <t>2026</t>
  </si>
  <si>
    <t>2027</t>
  </si>
  <si>
    <t>2028</t>
  </si>
  <si>
    <t>2029</t>
  </si>
  <si>
    <t>2030</t>
  </si>
  <si>
    <t>Operating Expenses ($ millions)</t>
  </si>
  <si>
    <t>Earnings per share( $ dollars)</t>
  </si>
  <si>
    <t>Total Gross Sales Revenues ($ billions)</t>
  </si>
  <si>
    <t>Market Cap ($ billions)</t>
  </si>
  <si>
    <t>7 year average of Sales revenues captured by Microvision ($ billions)</t>
  </si>
  <si>
    <t>Mavin units per L2 Vehicle</t>
  </si>
  <si>
    <t>Movia units per L2 Vehicle</t>
  </si>
  <si>
    <t>Mavin unit selling price ($ dollars each)</t>
  </si>
  <si>
    <t>Movia unit selling price ($ dollars each)</t>
  </si>
  <si>
    <t>Mavin units per L3 Vehicle</t>
  </si>
  <si>
    <t>Movia units per L3 Vehicle</t>
  </si>
  <si>
    <t>Total Gross Profit ($ billions)</t>
  </si>
  <si>
    <t>Total Annual Net profit ($ billions)</t>
  </si>
  <si>
    <t>Price Per Share ($ dollars)</t>
  </si>
  <si>
    <t>PE Ratio</t>
  </si>
  <si>
    <t>Combined Mavin &amp; Movia in L2 Vehicles</t>
  </si>
  <si>
    <t>Combined Mavin &amp; Movia in L3 Vehicles</t>
  </si>
  <si>
    <t>INDUSTRIAL ROBOTS</t>
  </si>
  <si>
    <t>Mavin units per Industrial Robot</t>
  </si>
  <si>
    <t>Movia units per Industrial Robot</t>
  </si>
  <si>
    <t xml:space="preserve">TAM for Industrial Robot quantity   (millions) </t>
  </si>
  <si>
    <t>Percent of Industrial Robot  TAM captured by Microvision</t>
  </si>
  <si>
    <t>Combined Mavin &amp; Movia in Industrial Robots</t>
  </si>
  <si>
    <t>Total L2 &amp; L3 vehicle and Industrial Robot TAM quantities (millions)</t>
  </si>
  <si>
    <t>Total L2 &amp; L3 vehicle &amp; Industrial Robot TAM captured by MVIS (millions)</t>
  </si>
  <si>
    <t>Total L2/L3 + Industrial Robot Sales revenues captured by MVIS ($ billions)</t>
  </si>
  <si>
    <t>MAVIN Sales revenue ($ billions)</t>
  </si>
  <si>
    <t>MOVIA Sales revenue ($ billions)</t>
  </si>
  <si>
    <t>7 year TAM average ot L2 &amp; L3  vehicles + Industrial Robots (millions)</t>
  </si>
  <si>
    <r>
      <t xml:space="preserve">7  years </t>
    </r>
    <r>
      <rPr>
        <b/>
        <sz val="13"/>
        <color theme="1"/>
        <rFont val="Calibri"/>
        <family val="2"/>
      </rPr>
      <t>Total Sales</t>
    </r>
    <r>
      <rPr>
        <b/>
        <sz val="12"/>
        <color theme="1"/>
        <rFont val="Calibri"/>
        <family val="2"/>
      </rPr>
      <t xml:space="preserve"> revenue from vehicles and Robots</t>
    </r>
    <r>
      <rPr>
        <b/>
        <sz val="11"/>
        <color theme="1"/>
        <rFont val="Calibri"/>
        <family val="2"/>
      </rPr>
      <t xml:space="preserve"> ($ billions)</t>
    </r>
  </si>
  <si>
    <t>7 year TAM average of vehicles/Robots  captured by Microvision (millions)</t>
  </si>
  <si>
    <t>LEVEL 2 and LEVEL 2+</t>
  </si>
  <si>
    <t>MVIS</t>
  </si>
  <si>
    <t xml:space="preserve">MVIS Spreadsheet Analysis including L2, L2+, L3 Vehicles and Robotics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</si>
</sst>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164" formatCode="#,##0.0_);\(#,##0.0\)"/>
    <numFmt numFmtId="165" formatCode="0.0%"/>
    <numFmt numFmtId="166" formatCode="&quot;$&quot;#,##0.00"/>
    <numFmt numFmtId="167" formatCode="&quot;$&quot;#,##0.0_);\(&quot;$&quot;#,##0.0\)"/>
  </numFmts>
  <fonts count="31" x14ac:knownFonts="1">
    <font>
      <sz val="11"/>
      <color theme="1"/>
      <name val="Calibri"/>
      <scheme val="minor"/>
    </font>
    <font>
      <b/>
      <i/>
      <sz val="14"/>
      <color theme="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4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3"/>
      <color theme="1"/>
      <name val="Calibri"/>
      <family val="2"/>
    </font>
    <font>
      <b/>
      <sz val="12"/>
      <color theme="1"/>
      <name val="Calibri"/>
      <family val="2"/>
    </font>
    <font>
      <b/>
      <i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FFFF00"/>
        <bgColor rgb="FFFFFF00"/>
      </patternFill>
    </fill>
    <fill>
      <patternFill patternType="solid">
        <fgColor rgb="FFFFE598"/>
        <bgColor rgb="FFFFE598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rgb="FFFFE598"/>
      </patternFill>
    </fill>
    <fill>
      <patternFill patternType="solid">
        <fgColor theme="0"/>
        <bgColor indexed="64"/>
      </patternFill>
    </fill>
    <fill>
      <patternFill patternType="solid">
        <fgColor theme="2" tint="-0.14996795556505021"/>
        <bgColor indexed="64"/>
      </patternFill>
    </fill>
    <fill>
      <patternFill patternType="solid">
        <fgColor theme="2" tint="-0.14996795556505021"/>
        <bgColor rgb="FFC5E0B3"/>
      </patternFill>
    </fill>
  </fills>
  <borders count="52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4" fillId="2" borderId="2" xfId="0" applyFont="1" applyFill="1" applyBorder="1" applyAlignment="1">
      <alignment horizontal="center"/>
    </xf>
    <xf numFmtId="166" fontId="5" fillId="2" borderId="6" xfId="0" applyNumberFormat="1" applyFont="1" applyFill="1" applyBorder="1" applyAlignment="1">
      <alignment horizontal="center"/>
    </xf>
    <xf numFmtId="166" fontId="5" fillId="2" borderId="3" xfId="0" applyNumberFormat="1" applyFont="1" applyFill="1" applyBorder="1" applyAlignment="1">
      <alignment horizontal="center"/>
    </xf>
    <xf numFmtId="166" fontId="5" fillId="2" borderId="7" xfId="0" applyNumberFormat="1" applyFont="1" applyFill="1" applyBorder="1" applyAlignment="1">
      <alignment horizontal="center"/>
    </xf>
    <xf numFmtId="7" fontId="5" fillId="2" borderId="3" xfId="0" applyNumberFormat="1" applyFont="1" applyFill="1" applyBorder="1" applyAlignment="1">
      <alignment horizontal="center"/>
    </xf>
    <xf numFmtId="10" fontId="5" fillId="2" borderId="3" xfId="0" applyNumberFormat="1" applyFont="1" applyFill="1" applyBorder="1" applyAlignment="1">
      <alignment horizontal="center"/>
    </xf>
    <xf numFmtId="166" fontId="5" fillId="4" borderId="3" xfId="0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7" fontId="5" fillId="4" borderId="3" xfId="0" applyNumberFormat="1" applyFont="1" applyFill="1" applyBorder="1" applyAlignment="1">
      <alignment horizontal="center"/>
    </xf>
    <xf numFmtId="166" fontId="5" fillId="4" borderId="4" xfId="0" applyNumberFormat="1" applyFont="1" applyFill="1" applyBorder="1" applyAlignment="1">
      <alignment horizontal="center"/>
    </xf>
    <xf numFmtId="10" fontId="5" fillId="4" borderId="3" xfId="0" applyNumberFormat="1" applyFont="1" applyFill="1" applyBorder="1" applyAlignment="1">
      <alignment horizontal="center"/>
    </xf>
    <xf numFmtId="166" fontId="5" fillId="4" borderId="8" xfId="0" applyNumberFormat="1" applyFont="1" applyFill="1" applyBorder="1" applyAlignment="1">
      <alignment horizontal="center"/>
    </xf>
    <xf numFmtId="49" fontId="25" fillId="6" borderId="3" xfId="0" applyNumberFormat="1" applyFont="1" applyFill="1" applyBorder="1" applyAlignment="1">
      <alignment horizontal="center"/>
    </xf>
    <xf numFmtId="4" fontId="5" fillId="6" borderId="3" xfId="0" applyNumberFormat="1" applyFont="1" applyFill="1" applyBorder="1" applyAlignment="1">
      <alignment horizontal="center"/>
    </xf>
    <xf numFmtId="166" fontId="5" fillId="6" borderId="3" xfId="0" applyNumberFormat="1" applyFont="1" applyFill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166" fontId="5" fillId="2" borderId="12" xfId="0" applyNumberFormat="1" applyFont="1" applyFill="1" applyBorder="1" applyAlignment="1">
      <alignment horizontal="center"/>
    </xf>
    <xf numFmtId="166" fontId="5" fillId="5" borderId="14" xfId="0" applyNumberFormat="1" applyFont="1" applyFill="1" applyBorder="1" applyAlignment="1">
      <alignment horizontal="center"/>
    </xf>
    <xf numFmtId="0" fontId="3" fillId="2" borderId="20" xfId="0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4" xfId="0" applyFont="1" applyFill="1" applyBorder="1"/>
    <xf numFmtId="0" fontId="3" fillId="2" borderId="26" xfId="0" applyFont="1" applyFill="1" applyBorder="1"/>
    <xf numFmtId="166" fontId="5" fillId="2" borderId="27" xfId="0" applyNumberFormat="1" applyFont="1" applyFill="1" applyBorder="1" applyAlignment="1">
      <alignment horizontal="center"/>
    </xf>
    <xf numFmtId="166" fontId="5" fillId="2" borderId="30" xfId="0" applyNumberFormat="1" applyFont="1" applyFill="1" applyBorder="1" applyAlignment="1">
      <alignment horizontal="center"/>
    </xf>
    <xf numFmtId="166" fontId="5" fillId="2" borderId="23" xfId="0" applyNumberFormat="1" applyFont="1" applyFill="1" applyBorder="1" applyAlignment="1">
      <alignment horizontal="center"/>
    </xf>
    <xf numFmtId="49" fontId="6" fillId="2" borderId="22" xfId="0" applyNumberFormat="1" applyFont="1" applyFill="1" applyBorder="1"/>
    <xf numFmtId="49" fontId="7" fillId="2" borderId="22" xfId="0" applyNumberFormat="1" applyFont="1" applyFill="1" applyBorder="1"/>
    <xf numFmtId="49" fontId="26" fillId="2" borderId="22" xfId="0" applyNumberFormat="1" applyFont="1" applyFill="1" applyBorder="1"/>
    <xf numFmtId="49" fontId="8" fillId="2" borderId="26" xfId="0" applyNumberFormat="1" applyFont="1" applyFill="1" applyBorder="1"/>
    <xf numFmtId="7" fontId="5" fillId="2" borderId="23" xfId="0" applyNumberFormat="1" applyFont="1" applyFill="1" applyBorder="1" applyAlignment="1">
      <alignment horizontal="center"/>
    </xf>
    <xf numFmtId="49" fontId="9" fillId="2" borderId="26" xfId="0" applyNumberFormat="1" applyFont="1" applyFill="1" applyBorder="1"/>
    <xf numFmtId="10" fontId="5" fillId="2" borderId="23" xfId="0" applyNumberFormat="1" applyFont="1" applyFill="1" applyBorder="1" applyAlignment="1">
      <alignment horizontal="center"/>
    </xf>
    <xf numFmtId="49" fontId="11" fillId="2" borderId="26" xfId="0" applyNumberFormat="1" applyFont="1" applyFill="1" applyBorder="1"/>
    <xf numFmtId="49" fontId="12" fillId="2" borderId="24" xfId="0" applyNumberFormat="1" applyFont="1" applyFill="1" applyBorder="1"/>
    <xf numFmtId="166" fontId="5" fillId="2" borderId="25" xfId="0" applyNumberFormat="1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166" fontId="5" fillId="0" borderId="27" xfId="0" applyNumberFormat="1" applyFont="1" applyBorder="1" applyAlignment="1">
      <alignment horizontal="center"/>
    </xf>
    <xf numFmtId="0" fontId="4" fillId="4" borderId="33" xfId="0" applyFont="1" applyFill="1" applyBorder="1"/>
    <xf numFmtId="0" fontId="4" fillId="4" borderId="22" xfId="0" applyFont="1" applyFill="1" applyBorder="1"/>
    <xf numFmtId="166" fontId="5" fillId="4" borderId="23" xfId="0" applyNumberFormat="1" applyFont="1" applyFill="1" applyBorder="1" applyAlignment="1">
      <alignment horizontal="center"/>
    </xf>
    <xf numFmtId="49" fontId="13" fillId="4" borderId="22" xfId="0" applyNumberFormat="1" applyFont="1" applyFill="1" applyBorder="1"/>
    <xf numFmtId="49" fontId="14" fillId="4" borderId="22" xfId="0" applyNumberFormat="1" applyFont="1" applyFill="1" applyBorder="1"/>
    <xf numFmtId="49" fontId="15" fillId="4" borderId="22" xfId="0" applyNumberFormat="1" applyFont="1" applyFill="1" applyBorder="1"/>
    <xf numFmtId="49" fontId="26" fillId="4" borderId="22" xfId="0" applyNumberFormat="1" applyFont="1" applyFill="1" applyBorder="1"/>
    <xf numFmtId="0" fontId="3" fillId="5" borderId="38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/>
    </xf>
    <xf numFmtId="7" fontId="5" fillId="4" borderId="23" xfId="0" applyNumberFormat="1" applyFont="1" applyFill="1" applyBorder="1" applyAlignment="1">
      <alignment horizontal="center"/>
    </xf>
    <xf numFmtId="49" fontId="16" fillId="4" borderId="40" xfId="0" applyNumberFormat="1" applyFont="1" applyFill="1" applyBorder="1"/>
    <xf numFmtId="166" fontId="5" fillId="4" borderId="41" xfId="0" applyNumberFormat="1" applyFont="1" applyFill="1" applyBorder="1" applyAlignment="1">
      <alignment horizontal="center"/>
    </xf>
    <xf numFmtId="49" fontId="17" fillId="5" borderId="22" xfId="0" applyNumberFormat="1" applyFont="1" applyFill="1" applyBorder="1"/>
    <xf numFmtId="49" fontId="20" fillId="5" borderId="26" xfId="0" applyNumberFormat="1" applyFont="1" applyFill="1" applyBorder="1"/>
    <xf numFmtId="49" fontId="21" fillId="5" borderId="7" xfId="0" applyNumberFormat="1" applyFont="1" applyFill="1" applyBorder="1"/>
    <xf numFmtId="49" fontId="22" fillId="5" borderId="27" xfId="0" applyNumberFormat="1" applyFont="1" applyFill="1" applyBorder="1"/>
    <xf numFmtId="10" fontId="5" fillId="4" borderId="23" xfId="0" applyNumberFormat="1" applyFont="1" applyFill="1" applyBorder="1" applyAlignment="1">
      <alignment horizontal="center"/>
    </xf>
    <xf numFmtId="49" fontId="20" fillId="5" borderId="42" xfId="0" applyNumberFormat="1" applyFont="1" applyFill="1" applyBorder="1"/>
    <xf numFmtId="166" fontId="5" fillId="5" borderId="43" xfId="0" applyNumberFormat="1" applyFont="1" applyFill="1" applyBorder="1" applyAlignment="1">
      <alignment horizontal="center"/>
    </xf>
    <xf numFmtId="49" fontId="23" fillId="4" borderId="26" xfId="0" applyNumberFormat="1" applyFont="1" applyFill="1" applyBorder="1"/>
    <xf numFmtId="166" fontId="5" fillId="4" borderId="7" xfId="0" applyNumberFormat="1" applyFont="1" applyFill="1" applyBorder="1" applyAlignment="1">
      <alignment horizontal="center"/>
    </xf>
    <xf numFmtId="166" fontId="5" fillId="4" borderId="27" xfId="0" applyNumberFormat="1" applyFont="1" applyFill="1" applyBorder="1" applyAlignment="1">
      <alignment horizontal="center"/>
    </xf>
    <xf numFmtId="49" fontId="24" fillId="4" borderId="36" xfId="0" applyNumberFormat="1" applyFont="1" applyFill="1" applyBorder="1"/>
    <xf numFmtId="166" fontId="5" fillId="4" borderId="37" xfId="0" applyNumberFormat="1" applyFont="1" applyFill="1" applyBorder="1" applyAlignment="1">
      <alignment horizontal="center"/>
    </xf>
    <xf numFmtId="0" fontId="3" fillId="0" borderId="26" xfId="0" applyFont="1" applyBorder="1"/>
    <xf numFmtId="3" fontId="5" fillId="0" borderId="7" xfId="0" applyNumberFormat="1" applyFont="1" applyBorder="1" applyAlignment="1">
      <alignment horizontal="center"/>
    </xf>
    <xf numFmtId="3" fontId="5" fillId="0" borderId="27" xfId="0" applyNumberFormat="1" applyFont="1" applyBorder="1" applyAlignment="1">
      <alignment horizontal="center"/>
    </xf>
    <xf numFmtId="0" fontId="3" fillId="6" borderId="26" xfId="0" applyFont="1" applyFill="1" applyBorder="1"/>
    <xf numFmtId="49" fontId="25" fillId="6" borderId="23" xfId="0" applyNumberFormat="1" applyFont="1" applyFill="1" applyBorder="1" applyAlignment="1">
      <alignment horizontal="center"/>
    </xf>
    <xf numFmtId="0" fontId="3" fillId="6" borderId="22" xfId="0" applyFont="1" applyFill="1" applyBorder="1"/>
    <xf numFmtId="0" fontId="3" fillId="6" borderId="40" xfId="0" applyFont="1" applyFill="1" applyBorder="1"/>
    <xf numFmtId="0" fontId="3" fillId="5" borderId="42" xfId="0" applyFont="1" applyFill="1" applyBorder="1"/>
    <xf numFmtId="4" fontId="5" fillId="5" borderId="7" xfId="0" applyNumberFormat="1" applyFont="1" applyFill="1" applyBorder="1" applyAlignment="1">
      <alignment horizontal="center"/>
    </xf>
    <xf numFmtId="3" fontId="5" fillId="5" borderId="7" xfId="0" applyNumberFormat="1" applyFont="1" applyFill="1" applyBorder="1" applyAlignment="1">
      <alignment horizontal="center"/>
    </xf>
    <xf numFmtId="3" fontId="5" fillId="5" borderId="27" xfId="0" applyNumberFormat="1" applyFont="1" applyFill="1" applyBorder="1" applyAlignment="1">
      <alignment horizontal="center"/>
    </xf>
    <xf numFmtId="0" fontId="3" fillId="7" borderId="26" xfId="0" applyFont="1" applyFill="1" applyBorder="1"/>
    <xf numFmtId="4" fontId="5" fillId="7" borderId="7" xfId="0" applyNumberFormat="1" applyFont="1" applyFill="1" applyBorder="1" applyAlignment="1">
      <alignment horizontal="center"/>
    </xf>
    <xf numFmtId="0" fontId="5" fillId="0" borderId="7" xfId="0" applyFont="1" applyBorder="1"/>
    <xf numFmtId="0" fontId="5" fillId="0" borderId="27" xfId="0" applyFont="1" applyBorder="1"/>
    <xf numFmtId="3" fontId="5" fillId="7" borderId="7" xfId="0" applyNumberFormat="1" applyFont="1" applyFill="1" applyBorder="1" applyAlignment="1">
      <alignment horizontal="center"/>
    </xf>
    <xf numFmtId="3" fontId="5" fillId="0" borderId="48" xfId="0" applyNumberFormat="1" applyFont="1" applyBorder="1" applyAlignment="1">
      <alignment horizontal="center"/>
    </xf>
    <xf numFmtId="0" fontId="5" fillId="0" borderId="48" xfId="0" applyFont="1" applyBorder="1"/>
    <xf numFmtId="0" fontId="5" fillId="0" borderId="49" xfId="0" applyFont="1" applyBorder="1"/>
    <xf numFmtId="49" fontId="18" fillId="4" borderId="28" xfId="0" applyNumberFormat="1" applyFont="1" applyFill="1" applyBorder="1"/>
    <xf numFmtId="49" fontId="15" fillId="4" borderId="38" xfId="0" applyNumberFormat="1" applyFont="1" applyFill="1" applyBorder="1"/>
    <xf numFmtId="49" fontId="19" fillId="4" borderId="34" xfId="0" applyNumberFormat="1" applyFont="1" applyFill="1" applyBorder="1"/>
    <xf numFmtId="166" fontId="5" fillId="5" borderId="9" xfId="0" applyNumberFormat="1" applyFont="1" applyFill="1" applyBorder="1" applyAlignment="1">
      <alignment horizontal="center"/>
    </xf>
    <xf numFmtId="166" fontId="5" fillId="5" borderId="35" xfId="0" applyNumberFormat="1" applyFont="1" applyFill="1" applyBorder="1" applyAlignment="1">
      <alignment horizontal="center"/>
    </xf>
    <xf numFmtId="166" fontId="5" fillId="4" borderId="13" xfId="0" applyNumberFormat="1" applyFont="1" applyFill="1" applyBorder="1" applyAlignment="1">
      <alignment horizontal="center"/>
    </xf>
    <xf numFmtId="166" fontId="5" fillId="4" borderId="50" xfId="0" applyNumberFormat="1" applyFont="1" applyFill="1" applyBorder="1" applyAlignment="1">
      <alignment horizontal="center"/>
    </xf>
    <xf numFmtId="166" fontId="5" fillId="4" borderId="51" xfId="0" applyNumberFormat="1" applyFont="1" applyFill="1" applyBorder="1" applyAlignment="1">
      <alignment horizontal="center"/>
    </xf>
    <xf numFmtId="166" fontId="5" fillId="4" borderId="32" xfId="0" applyNumberFormat="1" applyFont="1" applyFill="1" applyBorder="1" applyAlignment="1">
      <alignment horizontal="center"/>
    </xf>
    <xf numFmtId="49" fontId="6" fillId="4" borderId="26" xfId="0" applyNumberFormat="1" applyFont="1" applyFill="1" applyBorder="1"/>
    <xf numFmtId="49" fontId="24" fillId="8" borderId="26" xfId="0" applyNumberFormat="1" applyFont="1" applyFill="1" applyBorder="1"/>
    <xf numFmtId="166" fontId="5" fillId="8" borderId="7" xfId="0" applyNumberFormat="1" applyFont="1" applyFill="1" applyBorder="1" applyAlignment="1">
      <alignment horizontal="center"/>
    </xf>
    <xf numFmtId="166" fontId="5" fillId="8" borderId="27" xfId="0" applyNumberFormat="1" applyFont="1" applyFill="1" applyBorder="1" applyAlignment="1">
      <alignment horizontal="center"/>
    </xf>
    <xf numFmtId="0" fontId="0" fillId="9" borderId="0" xfId="0" applyFill="1"/>
    <xf numFmtId="49" fontId="24" fillId="9" borderId="26" xfId="0" applyNumberFormat="1" applyFont="1" applyFill="1" applyBorder="1"/>
    <xf numFmtId="166" fontId="5" fillId="9" borderId="7" xfId="0" applyNumberFormat="1" applyFont="1" applyFill="1" applyBorder="1" applyAlignment="1">
      <alignment horizontal="center"/>
    </xf>
    <xf numFmtId="166" fontId="5" fillId="9" borderId="27" xfId="0" applyNumberFormat="1" applyFont="1" applyFill="1" applyBorder="1" applyAlignment="1">
      <alignment horizontal="center"/>
    </xf>
    <xf numFmtId="0" fontId="0" fillId="10" borderId="15" xfId="0" applyFill="1" applyBorder="1"/>
    <xf numFmtId="0" fontId="1" fillId="11" borderId="16" xfId="0" applyFont="1" applyFill="1" applyBorder="1" applyAlignment="1">
      <alignment horizontal="center"/>
    </xf>
    <xf numFmtId="0" fontId="1" fillId="11" borderId="17" xfId="0" applyFont="1" applyFill="1" applyBorder="1" applyAlignment="1">
      <alignment horizontal="center"/>
    </xf>
    <xf numFmtId="0" fontId="3" fillId="11" borderId="20" xfId="0" applyFont="1" applyFill="1" applyBorder="1"/>
    <xf numFmtId="0" fontId="4" fillId="11" borderId="2" xfId="0" applyFont="1" applyFill="1" applyBorder="1" applyAlignment="1">
      <alignment horizontal="center"/>
    </xf>
    <xf numFmtId="0" fontId="4" fillId="11" borderId="21" xfId="0" applyFont="1" applyFill="1" applyBorder="1" applyAlignment="1">
      <alignment horizontal="center"/>
    </xf>
    <xf numFmtId="0" fontId="4" fillId="11" borderId="22" xfId="0" applyFont="1" applyFill="1" applyBorder="1"/>
    <xf numFmtId="0" fontId="4" fillId="11" borderId="24" xfId="0" applyFont="1" applyFill="1" applyBorder="1"/>
    <xf numFmtId="0" fontId="3" fillId="11" borderId="26" xfId="0" applyFont="1" applyFill="1" applyBorder="1"/>
    <xf numFmtId="166" fontId="5" fillId="11" borderId="7" xfId="0" applyNumberFormat="1" applyFont="1" applyFill="1" applyBorder="1" applyAlignment="1">
      <alignment horizontal="center"/>
    </xf>
    <xf numFmtId="166" fontId="5" fillId="11" borderId="27" xfId="0" applyNumberFormat="1" applyFont="1" applyFill="1" applyBorder="1" applyAlignment="1">
      <alignment horizontal="center"/>
    </xf>
    <xf numFmtId="166" fontId="5" fillId="11" borderId="3" xfId="0" applyNumberFormat="1" applyFont="1" applyFill="1" applyBorder="1" applyAlignment="1">
      <alignment horizontal="center"/>
    </xf>
    <xf numFmtId="166" fontId="5" fillId="11" borderId="23" xfId="0" applyNumberFormat="1" applyFont="1" applyFill="1" applyBorder="1" applyAlignment="1">
      <alignment horizontal="center"/>
    </xf>
    <xf numFmtId="49" fontId="6" fillId="11" borderId="22" xfId="0" applyNumberFormat="1" applyFont="1" applyFill="1" applyBorder="1"/>
    <xf numFmtId="49" fontId="7" fillId="11" borderId="22" xfId="0" applyNumberFormat="1" applyFont="1" applyFill="1" applyBorder="1"/>
    <xf numFmtId="49" fontId="26" fillId="11" borderId="22" xfId="0" applyNumberFormat="1" applyFont="1" applyFill="1" applyBorder="1"/>
    <xf numFmtId="49" fontId="8" fillId="11" borderId="26" xfId="0" applyNumberFormat="1" applyFont="1" applyFill="1" applyBorder="1"/>
    <xf numFmtId="49" fontId="9" fillId="11" borderId="26" xfId="0" applyNumberFormat="1" applyFont="1" applyFill="1" applyBorder="1"/>
    <xf numFmtId="10" fontId="5" fillId="11" borderId="3" xfId="0" applyNumberFormat="1" applyFont="1" applyFill="1" applyBorder="1" applyAlignment="1">
      <alignment horizontal="center"/>
    </xf>
    <xf numFmtId="10" fontId="5" fillId="11" borderId="23" xfId="0" applyNumberFormat="1" applyFont="1" applyFill="1" applyBorder="1" applyAlignment="1">
      <alignment horizontal="center"/>
    </xf>
    <xf numFmtId="49" fontId="11" fillId="11" borderId="26" xfId="0" applyNumberFormat="1" applyFont="1" applyFill="1" applyBorder="1"/>
    <xf numFmtId="49" fontId="12" fillId="11" borderId="24" xfId="0" applyNumberFormat="1" applyFont="1" applyFill="1" applyBorder="1"/>
    <xf numFmtId="166" fontId="5" fillId="11" borderId="12" xfId="0" applyNumberFormat="1" applyFont="1" applyFill="1" applyBorder="1" applyAlignment="1">
      <alignment horizontal="center"/>
    </xf>
    <xf numFmtId="166" fontId="5" fillId="11" borderId="25" xfId="0" applyNumberFormat="1" applyFont="1" applyFill="1" applyBorder="1" applyAlignment="1">
      <alignment horizontal="center"/>
    </xf>
    <xf numFmtId="166" fontId="27" fillId="11" borderId="3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 applyProtection="1">
      <alignment horizontal="center"/>
      <protection locked="0"/>
    </xf>
    <xf numFmtId="2" fontId="3" fillId="3" borderId="23" xfId="0" applyNumberFormat="1" applyFont="1" applyFill="1" applyBorder="1" applyAlignment="1" applyProtection="1">
      <alignment horizontal="center"/>
      <protection locked="0"/>
    </xf>
    <xf numFmtId="164" fontId="3" fillId="3" borderId="3" xfId="0" applyNumberFormat="1" applyFont="1" applyFill="1" applyBorder="1" applyAlignment="1" applyProtection="1">
      <alignment horizontal="center"/>
      <protection locked="0"/>
    </xf>
    <xf numFmtId="164" fontId="3" fillId="3" borderId="23" xfId="0" applyNumberFormat="1" applyFont="1" applyFill="1" applyBorder="1" applyAlignment="1" applyProtection="1">
      <alignment horizontal="center"/>
      <protection locked="0"/>
    </xf>
    <xf numFmtId="165" fontId="3" fillId="3" borderId="3" xfId="0" applyNumberFormat="1" applyFont="1" applyFill="1" applyBorder="1" applyAlignment="1" applyProtection="1">
      <alignment horizontal="center"/>
      <protection locked="0"/>
    </xf>
    <xf numFmtId="37" fontId="3" fillId="3" borderId="3" xfId="0" applyNumberFormat="1" applyFont="1" applyFill="1" applyBorder="1" applyAlignment="1" applyProtection="1">
      <alignment horizontal="center"/>
      <protection locked="0"/>
    </xf>
    <xf numFmtId="37" fontId="3" fillId="3" borderId="23" xfId="0" applyNumberFormat="1" applyFont="1" applyFill="1" applyBorder="1" applyAlignment="1" applyProtection="1">
      <alignment horizontal="center"/>
      <protection locked="0"/>
    </xf>
    <xf numFmtId="166" fontId="3" fillId="3" borderId="3" xfId="0" applyNumberFormat="1" applyFont="1" applyFill="1" applyBorder="1" applyAlignment="1" applyProtection="1">
      <alignment horizontal="center"/>
      <protection locked="0"/>
    </xf>
    <xf numFmtId="166" fontId="3" fillId="3" borderId="23" xfId="0" applyNumberFormat="1" applyFont="1" applyFill="1" applyBorder="1" applyAlignment="1" applyProtection="1">
      <alignment horizontal="center"/>
      <protection locked="0"/>
    </xf>
    <xf numFmtId="166" fontId="3" fillId="3" borderId="12" xfId="0" applyNumberFormat="1" applyFont="1" applyFill="1" applyBorder="1" applyAlignment="1" applyProtection="1">
      <alignment horizontal="center"/>
      <protection locked="0"/>
    </xf>
    <xf numFmtId="166" fontId="3" fillId="3" borderId="25" xfId="0" applyNumberFormat="1" applyFont="1" applyFill="1" applyBorder="1" applyAlignment="1" applyProtection="1">
      <alignment horizontal="center"/>
      <protection locked="0"/>
    </xf>
    <xf numFmtId="0" fontId="25" fillId="6" borderId="33" xfId="0" applyFont="1" applyFill="1" applyBorder="1"/>
    <xf numFmtId="0" fontId="25" fillId="6" borderId="22" xfId="0" applyFont="1" applyFill="1" applyBorder="1"/>
    <xf numFmtId="166" fontId="25" fillId="6" borderId="3" xfId="0" applyNumberFormat="1" applyFont="1" applyFill="1" applyBorder="1" applyAlignment="1">
      <alignment horizontal="center"/>
    </xf>
    <xf numFmtId="0" fontId="25" fillId="6" borderId="40" xfId="0" applyFont="1" applyFill="1" applyBorder="1"/>
    <xf numFmtId="0" fontId="25" fillId="6" borderId="44" xfId="0" applyFont="1" applyFill="1" applyBorder="1"/>
    <xf numFmtId="0" fontId="4" fillId="7" borderId="22" xfId="0" applyFont="1" applyFill="1" applyBorder="1"/>
    <xf numFmtId="4" fontId="4" fillId="7" borderId="3" xfId="0" applyNumberFormat="1" applyFont="1" applyFill="1" applyBorder="1" applyAlignment="1">
      <alignment horizontal="center"/>
    </xf>
    <xf numFmtId="166" fontId="4" fillId="7" borderId="3" xfId="0" applyNumberFormat="1" applyFont="1" applyFill="1" applyBorder="1" applyAlignment="1">
      <alignment horizontal="center"/>
    </xf>
    <xf numFmtId="0" fontId="4" fillId="0" borderId="46" xfId="0" applyFont="1" applyBorder="1"/>
    <xf numFmtId="166" fontId="4" fillId="0" borderId="47" xfId="0" applyNumberFormat="1" applyFont="1" applyBorder="1" applyAlignment="1">
      <alignment horizontal="center"/>
    </xf>
    <xf numFmtId="167" fontId="3" fillId="3" borderId="3" xfId="0" applyNumberFormat="1" applyFont="1" applyFill="1" applyBorder="1" applyAlignment="1" applyProtection="1">
      <alignment horizontal="center"/>
      <protection locked="0"/>
    </xf>
    <xf numFmtId="10" fontId="3" fillId="3" borderId="3" xfId="0" applyNumberFormat="1" applyFont="1" applyFill="1" applyBorder="1" applyAlignment="1" applyProtection="1">
      <alignment horizontal="center"/>
      <protection locked="0"/>
    </xf>
    <xf numFmtId="10" fontId="3" fillId="3" borderId="23" xfId="0" applyNumberFormat="1" applyFont="1" applyFill="1" applyBorder="1" applyAlignment="1" applyProtection="1">
      <alignment horizontal="center"/>
      <protection locked="0"/>
    </xf>
    <xf numFmtId="1" fontId="3" fillId="3" borderId="3" xfId="0" applyNumberFormat="1" applyFont="1" applyFill="1" applyBorder="1" applyAlignment="1" applyProtection="1">
      <alignment horizontal="center"/>
      <protection locked="0"/>
    </xf>
    <xf numFmtId="166" fontId="25" fillId="6" borderId="4" xfId="0" applyNumberFormat="1" applyFont="1" applyFill="1" applyBorder="1" applyAlignment="1">
      <alignment horizontal="center"/>
    </xf>
    <xf numFmtId="166" fontId="25" fillId="6" borderId="41" xfId="0" applyNumberFormat="1" applyFont="1" applyFill="1" applyBorder="1" applyAlignment="1">
      <alignment horizontal="center"/>
    </xf>
    <xf numFmtId="166" fontId="25" fillId="6" borderId="11" xfId="0" applyNumberFormat="1" applyFont="1" applyFill="1" applyBorder="1" applyAlignment="1">
      <alignment horizontal="center"/>
    </xf>
    <xf numFmtId="166" fontId="25" fillId="6" borderId="45" xfId="0" applyNumberFormat="1" applyFont="1" applyFill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7" xfId="0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2" fillId="0" borderId="1" xfId="0" applyFont="1" applyBorder="1"/>
    <xf numFmtId="0" fontId="2" fillId="0" borderId="19" xfId="0" applyFont="1" applyBorder="1"/>
    <xf numFmtId="0" fontId="3" fillId="2" borderId="28" xfId="0" applyFont="1" applyFill="1" applyBorder="1" applyAlignment="1">
      <alignment horizontal="center"/>
    </xf>
    <xf numFmtId="0" fontId="2" fillId="0" borderId="5" xfId="0" applyFont="1" applyBorder="1"/>
    <xf numFmtId="0" fontId="2" fillId="0" borderId="29" xfId="0" applyFont="1" applyBorder="1"/>
    <xf numFmtId="49" fontId="3" fillId="2" borderId="28" xfId="0" applyNumberFormat="1" applyFont="1" applyFill="1" applyBorder="1" applyAlignment="1">
      <alignment horizontal="center"/>
    </xf>
    <xf numFmtId="49" fontId="10" fillId="2" borderId="28" xfId="0" applyNumberFormat="1" applyFont="1" applyFill="1" applyBorder="1" applyAlignment="1">
      <alignment horizontal="center"/>
    </xf>
    <xf numFmtId="166" fontId="1" fillId="4" borderId="31" xfId="0" applyNumberFormat="1" applyFont="1" applyFill="1" applyBorder="1" applyAlignment="1">
      <alignment horizontal="center"/>
    </xf>
    <xf numFmtId="0" fontId="2" fillId="0" borderId="13" xfId="0" applyFont="1" applyBorder="1"/>
    <xf numFmtId="0" fontId="2" fillId="0" borderId="32" xfId="0" applyFont="1" applyBorder="1"/>
    <xf numFmtId="0" fontId="1" fillId="11" borderId="18" xfId="0" applyFont="1" applyFill="1" applyBorder="1" applyAlignment="1">
      <alignment horizontal="center"/>
    </xf>
    <xf numFmtId="0" fontId="2" fillId="10" borderId="1" xfId="0" applyFont="1" applyFill="1" applyBorder="1"/>
    <xf numFmtId="0" fontId="2" fillId="10" borderId="19" xfId="0" applyFont="1" applyFill="1" applyBorder="1"/>
    <xf numFmtId="0" fontId="3" fillId="11" borderId="28" xfId="0" applyFont="1" applyFill="1" applyBorder="1" applyAlignment="1">
      <alignment horizontal="center"/>
    </xf>
    <xf numFmtId="0" fontId="2" fillId="10" borderId="5" xfId="0" applyFont="1" applyFill="1" applyBorder="1"/>
    <xf numFmtId="0" fontId="2" fillId="10" borderId="29" xfId="0" applyFont="1" applyFill="1" applyBorder="1"/>
    <xf numFmtId="49" fontId="3" fillId="11" borderId="28" xfId="0" applyNumberFormat="1" applyFont="1" applyFill="1" applyBorder="1" applyAlignment="1">
      <alignment horizontal="center"/>
    </xf>
    <xf numFmtId="49" fontId="10" fillId="11" borderId="28" xfId="0" applyNumberFormat="1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0" fontId="2" fillId="0" borderId="9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8" xfId="0" applyFont="1" applyBorder="1"/>
    <xf numFmtId="0" fontId="2" fillId="0" borderId="37" xfId="0" applyFont="1" applyBorder="1"/>
    <xf numFmtId="0" fontId="3" fillId="4" borderId="38" xfId="0" applyFont="1" applyFill="1" applyBorder="1" applyAlignment="1">
      <alignment horizontal="center"/>
    </xf>
    <xf numFmtId="0" fontId="2" fillId="0" borderId="10" xfId="0" applyFont="1" applyBorder="1"/>
    <xf numFmtId="0" fontId="2" fillId="0" borderId="39" xfId="0" applyFont="1" applyBorder="1"/>
    <xf numFmtId="49" fontId="10" fillId="4" borderId="28" xfId="0" applyNumberFormat="1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Shee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65:H68" headerRowCount="0">
  <tableColumns count="8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</tableColumns>
  <tableStyleInfo name="Sheet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4"/>
  <sheetViews>
    <sheetView tabSelected="1" zoomScale="91" zoomScaleNormal="91" workbookViewId="0">
      <pane ySplit="1" topLeftCell="A93" activePane="bottomLeft" state="frozen"/>
      <selection pane="bottomLeft" activeCell="B151" sqref="B151"/>
    </sheetView>
  </sheetViews>
  <sheetFormatPr defaultColWidth="18.75" defaultRowHeight="15.05" customHeight="1" x14ac:dyDescent="0.35"/>
  <cols>
    <col min="1" max="1" width="63.1640625" customWidth="1"/>
    <col min="2" max="8" width="20.75" customWidth="1"/>
  </cols>
  <sheetData>
    <row r="1" spans="1:8" ht="18.7" thickBot="1" x14ac:dyDescent="0.5">
      <c r="A1" s="153" t="s">
        <v>63</v>
      </c>
      <c r="B1" s="154"/>
      <c r="C1" s="154"/>
      <c r="D1" s="154"/>
      <c r="E1" s="154"/>
      <c r="F1" s="154"/>
      <c r="G1" s="154"/>
      <c r="H1" s="155"/>
    </row>
    <row r="2" spans="1:8" ht="19.149999999999999" thickTop="1" thickBot="1" x14ac:dyDescent="0.5">
      <c r="A2" s="156" t="s">
        <v>61</v>
      </c>
      <c r="B2" s="157"/>
      <c r="C2" s="157"/>
      <c r="D2" s="157"/>
      <c r="E2" s="157"/>
      <c r="F2" s="157"/>
      <c r="G2" s="157"/>
      <c r="H2" s="158"/>
    </row>
    <row r="3" spans="1:8" ht="14.6" thickTop="1" x14ac:dyDescent="0.35">
      <c r="A3" s="19" t="s">
        <v>62</v>
      </c>
      <c r="B3" s="1">
        <v>2024</v>
      </c>
      <c r="C3" s="1">
        <v>2025</v>
      </c>
      <c r="D3" s="1">
        <v>2026</v>
      </c>
      <c r="E3" s="1">
        <v>2027</v>
      </c>
      <c r="F3" s="1">
        <v>2028</v>
      </c>
      <c r="G3" s="1">
        <v>2029</v>
      </c>
      <c r="H3" s="20">
        <v>2030</v>
      </c>
    </row>
    <row r="4" spans="1:8" ht="14.15" x14ac:dyDescent="0.35">
      <c r="A4" s="21" t="s">
        <v>0</v>
      </c>
      <c r="B4" s="124">
        <v>200</v>
      </c>
      <c r="C4" s="124">
        <v>200</v>
      </c>
      <c r="D4" s="124">
        <v>200</v>
      </c>
      <c r="E4" s="124">
        <v>200</v>
      </c>
      <c r="F4" s="124">
        <v>200</v>
      </c>
      <c r="G4" s="124">
        <v>200</v>
      </c>
      <c r="H4" s="125">
        <v>200</v>
      </c>
    </row>
    <row r="5" spans="1:8" ht="14.15" x14ac:dyDescent="0.35">
      <c r="A5" s="21" t="s">
        <v>1</v>
      </c>
      <c r="B5" s="126">
        <v>3.7</v>
      </c>
      <c r="C5" s="126">
        <v>4.8</v>
      </c>
      <c r="D5" s="126">
        <v>7</v>
      </c>
      <c r="E5" s="126">
        <v>9.1999999999999993</v>
      </c>
      <c r="F5" s="126">
        <v>11.5</v>
      </c>
      <c r="G5" s="126">
        <v>13.9</v>
      </c>
      <c r="H5" s="127">
        <v>16.100000000000001</v>
      </c>
    </row>
    <row r="6" spans="1:8" ht="14.15" x14ac:dyDescent="0.35">
      <c r="A6" s="21" t="s">
        <v>2</v>
      </c>
      <c r="B6" s="128">
        <v>1</v>
      </c>
      <c r="C6" s="128">
        <v>1</v>
      </c>
      <c r="D6" s="128">
        <v>1</v>
      </c>
      <c r="E6" s="128">
        <v>1</v>
      </c>
      <c r="F6" s="128">
        <v>1</v>
      </c>
      <c r="G6" s="128">
        <v>1</v>
      </c>
      <c r="H6" s="128">
        <v>1</v>
      </c>
    </row>
    <row r="7" spans="1:8" ht="14.15" x14ac:dyDescent="0.35">
      <c r="A7" s="21" t="s">
        <v>35</v>
      </c>
      <c r="B7" s="129">
        <v>1</v>
      </c>
      <c r="C7" s="129">
        <v>1</v>
      </c>
      <c r="D7" s="129">
        <v>1</v>
      </c>
      <c r="E7" s="129">
        <v>1</v>
      </c>
      <c r="F7" s="129">
        <v>1</v>
      </c>
      <c r="G7" s="129">
        <v>1</v>
      </c>
      <c r="H7" s="130">
        <v>1</v>
      </c>
    </row>
    <row r="8" spans="1:8" ht="14.15" x14ac:dyDescent="0.35">
      <c r="A8" s="21" t="s">
        <v>36</v>
      </c>
      <c r="B8" s="129">
        <v>2</v>
      </c>
      <c r="C8" s="129">
        <v>2</v>
      </c>
      <c r="D8" s="129">
        <v>2</v>
      </c>
      <c r="E8" s="129">
        <v>2</v>
      </c>
      <c r="F8" s="129">
        <v>2</v>
      </c>
      <c r="G8" s="129">
        <v>2</v>
      </c>
      <c r="H8" s="130">
        <v>2</v>
      </c>
    </row>
    <row r="9" spans="1:8" ht="14.15" x14ac:dyDescent="0.35">
      <c r="A9" s="21" t="s">
        <v>37</v>
      </c>
      <c r="B9" s="131">
        <v>500</v>
      </c>
      <c r="C9" s="131">
        <v>500</v>
      </c>
      <c r="D9" s="131">
        <v>500</v>
      </c>
      <c r="E9" s="131">
        <v>500</v>
      </c>
      <c r="F9" s="131">
        <v>500</v>
      </c>
      <c r="G9" s="131">
        <v>500</v>
      </c>
      <c r="H9" s="132">
        <v>500</v>
      </c>
    </row>
    <row r="10" spans="1:8" ht="14.15" x14ac:dyDescent="0.35">
      <c r="A10" s="22" t="s">
        <v>38</v>
      </c>
      <c r="B10" s="133">
        <v>200</v>
      </c>
      <c r="C10" s="133">
        <v>200</v>
      </c>
      <c r="D10" s="133">
        <v>200</v>
      </c>
      <c r="E10" s="133">
        <v>200</v>
      </c>
      <c r="F10" s="133">
        <v>200</v>
      </c>
      <c r="G10" s="133">
        <v>200</v>
      </c>
      <c r="H10" s="134">
        <v>200</v>
      </c>
    </row>
    <row r="11" spans="1:8" ht="14.15" x14ac:dyDescent="0.35">
      <c r="A11" s="23"/>
      <c r="B11" s="4"/>
      <c r="C11" s="4"/>
      <c r="D11" s="4"/>
      <c r="E11" s="4"/>
      <c r="F11" s="4"/>
      <c r="G11" s="4"/>
      <c r="H11" s="24"/>
    </row>
    <row r="12" spans="1:8" ht="14.15" x14ac:dyDescent="0.35">
      <c r="A12" s="159" t="s">
        <v>3</v>
      </c>
      <c r="B12" s="160"/>
      <c r="C12" s="160"/>
      <c r="D12" s="160"/>
      <c r="E12" s="160"/>
      <c r="F12" s="160"/>
      <c r="G12" s="160"/>
      <c r="H12" s="161"/>
    </row>
    <row r="13" spans="1:8" ht="14.15" x14ac:dyDescent="0.35">
      <c r="A13" s="21" t="s">
        <v>17</v>
      </c>
      <c r="B13" s="2">
        <f>(B5*B6*B7*B9)/1000</f>
        <v>1.85</v>
      </c>
      <c r="C13" s="2">
        <f>(C5*C6*C7*C9)/1000</f>
        <v>2.4</v>
      </c>
      <c r="D13" s="2">
        <f t="shared" ref="D13:F13" si="0">(D5*D6*D7*D9)/1000</f>
        <v>3.5</v>
      </c>
      <c r="E13" s="2">
        <f t="shared" si="0"/>
        <v>4.5999999999999996</v>
      </c>
      <c r="F13" s="2">
        <f t="shared" si="0"/>
        <v>5.75</v>
      </c>
      <c r="G13" s="2">
        <f>(G5*G6*G7*G9)/1000</f>
        <v>6.95</v>
      </c>
      <c r="H13" s="25">
        <f>(H5*H6*H7*H9)/1000</f>
        <v>8.0500000000000007</v>
      </c>
    </row>
    <row r="14" spans="1:8" ht="14.15" x14ac:dyDescent="0.35">
      <c r="A14" s="21" t="s">
        <v>4</v>
      </c>
      <c r="B14" s="146">
        <v>0.6</v>
      </c>
      <c r="C14" s="146">
        <v>0.6</v>
      </c>
      <c r="D14" s="146">
        <v>0.6</v>
      </c>
      <c r="E14" s="146">
        <v>0.6</v>
      </c>
      <c r="F14" s="146">
        <v>0.6</v>
      </c>
      <c r="G14" s="146">
        <v>0.6</v>
      </c>
      <c r="H14" s="147">
        <v>0.6</v>
      </c>
    </row>
    <row r="15" spans="1:8" ht="14.15" x14ac:dyDescent="0.35">
      <c r="A15" s="21" t="s">
        <v>5</v>
      </c>
      <c r="B15" s="3">
        <f t="shared" ref="B15:H15" si="1">B13*B14</f>
        <v>1.1100000000000001</v>
      </c>
      <c r="C15" s="3">
        <f t="shared" si="1"/>
        <v>1.44</v>
      </c>
      <c r="D15" s="3">
        <f t="shared" si="1"/>
        <v>2.1</v>
      </c>
      <c r="E15" s="3">
        <f t="shared" si="1"/>
        <v>2.76</v>
      </c>
      <c r="F15" s="3">
        <f t="shared" si="1"/>
        <v>3.4499999999999997</v>
      </c>
      <c r="G15" s="3">
        <f t="shared" si="1"/>
        <v>4.17</v>
      </c>
      <c r="H15" s="26">
        <f t="shared" si="1"/>
        <v>4.83</v>
      </c>
    </row>
    <row r="16" spans="1:8" ht="14.15" x14ac:dyDescent="0.35">
      <c r="A16" s="27" t="s">
        <v>6</v>
      </c>
      <c r="B16" s="3">
        <f t="shared" ref="B16:H16" si="2">((B9-B15)*B13)/1000</f>
        <v>0.9229465</v>
      </c>
      <c r="C16" s="3">
        <f t="shared" si="2"/>
        <v>1.1965439999999998</v>
      </c>
      <c r="D16" s="3">
        <f t="shared" si="2"/>
        <v>1.7426499999999998</v>
      </c>
      <c r="E16" s="3">
        <f t="shared" si="2"/>
        <v>2.2873040000000002</v>
      </c>
      <c r="F16" s="3">
        <f t="shared" si="2"/>
        <v>2.8551625</v>
      </c>
      <c r="G16" s="3">
        <f t="shared" si="2"/>
        <v>3.4460185000000001</v>
      </c>
      <c r="H16" s="26">
        <f t="shared" si="2"/>
        <v>3.9861185000000003</v>
      </c>
    </row>
    <row r="17" spans="1:8" ht="14.15" x14ac:dyDescent="0.35">
      <c r="A17" s="27" t="s">
        <v>7</v>
      </c>
      <c r="B17" s="3">
        <f t="shared" ref="B17:H17" si="3">B16-(B152)/1000</f>
        <v>0.87294649999999996</v>
      </c>
      <c r="C17" s="3">
        <f t="shared" si="3"/>
        <v>1.1465439999999998</v>
      </c>
      <c r="D17" s="3">
        <f t="shared" si="3"/>
        <v>1.6926499999999998</v>
      </c>
      <c r="E17" s="3">
        <f t="shared" si="3"/>
        <v>2.2373040000000004</v>
      </c>
      <c r="F17" s="3">
        <f t="shared" si="3"/>
        <v>2.8051625000000002</v>
      </c>
      <c r="G17" s="3">
        <f t="shared" si="3"/>
        <v>3.3960185000000003</v>
      </c>
      <c r="H17" s="26">
        <f t="shared" si="3"/>
        <v>3.9361185000000005</v>
      </c>
    </row>
    <row r="18" spans="1:8" ht="14.15" x14ac:dyDescent="0.35">
      <c r="A18" s="27"/>
      <c r="B18" s="3"/>
      <c r="C18" s="3"/>
      <c r="D18" s="3"/>
      <c r="E18" s="3"/>
      <c r="F18" s="3"/>
      <c r="G18" s="3"/>
      <c r="H18" s="26"/>
    </row>
    <row r="19" spans="1:8" ht="14.15" x14ac:dyDescent="0.35">
      <c r="A19" s="28" t="s">
        <v>8</v>
      </c>
      <c r="B19" s="3">
        <f>SUM(B13:H13)/7</f>
        <v>4.7285714285714286</v>
      </c>
      <c r="C19" s="3"/>
      <c r="D19" s="3"/>
      <c r="E19" s="3"/>
      <c r="F19" s="3"/>
      <c r="G19" s="3"/>
      <c r="H19" s="26"/>
    </row>
    <row r="20" spans="1:8" ht="14.15" x14ac:dyDescent="0.35">
      <c r="A20" s="28" t="s">
        <v>9</v>
      </c>
      <c r="B20" s="3">
        <f>SUM(B15:H15)/7</f>
        <v>2.8371428571428572</v>
      </c>
      <c r="C20" s="3"/>
      <c r="D20" s="3"/>
      <c r="E20" s="3"/>
      <c r="F20" s="3"/>
      <c r="G20" s="3"/>
      <c r="H20" s="26"/>
    </row>
    <row r="21" spans="1:8" ht="14.15" x14ac:dyDescent="0.35">
      <c r="A21" s="28" t="s">
        <v>10</v>
      </c>
      <c r="B21" s="3">
        <f>SUM(B16:H16)/7</f>
        <v>2.348106285714286</v>
      </c>
      <c r="C21" s="3"/>
      <c r="D21" s="3"/>
      <c r="E21" s="3"/>
      <c r="F21" s="3"/>
      <c r="G21" s="3"/>
      <c r="H21" s="26"/>
    </row>
    <row r="22" spans="1:8" ht="14.15" x14ac:dyDescent="0.35">
      <c r="A22" s="29" t="s">
        <v>16</v>
      </c>
      <c r="B22" s="3">
        <f>SUM(B17:H17)/7</f>
        <v>2.2981062857142858</v>
      </c>
      <c r="C22" s="3"/>
      <c r="D22" s="3"/>
      <c r="E22" s="3"/>
      <c r="F22" s="3"/>
      <c r="G22" s="3"/>
      <c r="H22" s="26"/>
    </row>
    <row r="23" spans="1:8" ht="14.15" x14ac:dyDescent="0.35">
      <c r="A23" s="30"/>
      <c r="B23" s="4"/>
      <c r="C23" s="4"/>
      <c r="D23" s="4"/>
      <c r="E23" s="4"/>
      <c r="F23" s="4"/>
      <c r="G23" s="4"/>
      <c r="H23" s="24"/>
    </row>
    <row r="24" spans="1:8" ht="14.15" x14ac:dyDescent="0.35">
      <c r="A24" s="162" t="s">
        <v>11</v>
      </c>
      <c r="B24" s="160"/>
      <c r="C24" s="160"/>
      <c r="D24" s="160"/>
      <c r="E24" s="160"/>
      <c r="F24" s="160"/>
      <c r="G24" s="160"/>
      <c r="H24" s="161"/>
    </row>
    <row r="25" spans="1:8" ht="15.75" customHeight="1" x14ac:dyDescent="0.35">
      <c r="A25" s="21" t="s">
        <v>17</v>
      </c>
      <c r="B25" s="3">
        <f>((B5*B6*B8*B10))/1000</f>
        <v>1.48</v>
      </c>
      <c r="C25" s="3">
        <f>((C5*C6*C8*C10))/1000</f>
        <v>1.92</v>
      </c>
      <c r="D25" s="3">
        <f t="shared" ref="D25:F25" si="4">((D5*D6*D8*D10))/1000</f>
        <v>2.8</v>
      </c>
      <c r="E25" s="3">
        <f t="shared" si="4"/>
        <v>3.6799999999999997</v>
      </c>
      <c r="F25" s="3">
        <f t="shared" si="4"/>
        <v>4.5999999999999996</v>
      </c>
      <c r="G25" s="3">
        <f>((G5*G6*G8*G10))/1000</f>
        <v>5.56</v>
      </c>
      <c r="H25" s="26">
        <f>((H5*H6*H8*H10))/1000</f>
        <v>6.4400000000000013</v>
      </c>
    </row>
    <row r="26" spans="1:8" ht="15.75" customHeight="1" x14ac:dyDescent="0.35">
      <c r="A26" s="21" t="s">
        <v>12</v>
      </c>
      <c r="B26" s="146">
        <v>0.6</v>
      </c>
      <c r="C26" s="146">
        <v>0.6</v>
      </c>
      <c r="D26" s="146">
        <v>0.6</v>
      </c>
      <c r="E26" s="146">
        <v>0.6</v>
      </c>
      <c r="F26" s="146">
        <v>0.6</v>
      </c>
      <c r="G26" s="146">
        <v>0.6</v>
      </c>
      <c r="H26" s="147">
        <v>0.6</v>
      </c>
    </row>
    <row r="27" spans="1:8" ht="15.75" customHeight="1" x14ac:dyDescent="0.35">
      <c r="A27" s="21" t="s">
        <v>13</v>
      </c>
      <c r="B27" s="3">
        <f t="shared" ref="B27:H27" si="5">B25*B26</f>
        <v>0.88800000000000001</v>
      </c>
      <c r="C27" s="3">
        <f t="shared" si="5"/>
        <v>1.1519999999999999</v>
      </c>
      <c r="D27" s="3">
        <f t="shared" si="5"/>
        <v>1.68</v>
      </c>
      <c r="E27" s="3">
        <f t="shared" si="5"/>
        <v>2.2079999999999997</v>
      </c>
      <c r="F27" s="3">
        <f t="shared" si="5"/>
        <v>2.76</v>
      </c>
      <c r="G27" s="3">
        <f t="shared" si="5"/>
        <v>3.3359999999999999</v>
      </c>
      <c r="H27" s="26">
        <f t="shared" si="5"/>
        <v>3.8640000000000008</v>
      </c>
    </row>
    <row r="28" spans="1:8" ht="15.75" customHeight="1" x14ac:dyDescent="0.35">
      <c r="A28" s="27" t="s">
        <v>6</v>
      </c>
      <c r="B28" s="5">
        <f t="shared" ref="B28:H28" si="6">B25-(B25*B26)</f>
        <v>0.59199999999999997</v>
      </c>
      <c r="C28" s="5">
        <f t="shared" si="6"/>
        <v>0.76800000000000002</v>
      </c>
      <c r="D28" s="5">
        <f t="shared" si="6"/>
        <v>1.1199999999999999</v>
      </c>
      <c r="E28" s="5">
        <f t="shared" si="6"/>
        <v>1.472</v>
      </c>
      <c r="F28" s="5">
        <f t="shared" si="6"/>
        <v>1.8399999999999999</v>
      </c>
      <c r="G28" s="5">
        <f t="shared" si="6"/>
        <v>2.2239999999999998</v>
      </c>
      <c r="H28" s="31">
        <f t="shared" si="6"/>
        <v>2.5760000000000005</v>
      </c>
    </row>
    <row r="29" spans="1:8" ht="15.75" customHeight="1" x14ac:dyDescent="0.35">
      <c r="A29" s="27" t="s">
        <v>14</v>
      </c>
      <c r="B29" s="3">
        <f t="shared" ref="B29:H29" si="7">B28-(B152)/1000</f>
        <v>0.54199999999999993</v>
      </c>
      <c r="C29" s="3">
        <f t="shared" si="7"/>
        <v>0.71799999999999997</v>
      </c>
      <c r="D29" s="3">
        <f t="shared" si="7"/>
        <v>1.0699999999999998</v>
      </c>
      <c r="E29" s="3">
        <f t="shared" si="7"/>
        <v>1.4219999999999999</v>
      </c>
      <c r="F29" s="3">
        <f t="shared" si="7"/>
        <v>1.7899999999999998</v>
      </c>
      <c r="G29" s="3">
        <f t="shared" si="7"/>
        <v>2.1739999999999999</v>
      </c>
      <c r="H29" s="26">
        <f t="shared" si="7"/>
        <v>2.5260000000000007</v>
      </c>
    </row>
    <row r="30" spans="1:8" ht="15.75" customHeight="1" x14ac:dyDescent="0.35">
      <c r="A30" s="27"/>
      <c r="B30" s="3"/>
      <c r="C30" s="3"/>
      <c r="D30" s="3"/>
      <c r="E30" s="3"/>
      <c r="F30" s="3"/>
      <c r="G30" s="3"/>
      <c r="H30" s="26"/>
    </row>
    <row r="31" spans="1:8" ht="15.75" customHeight="1" x14ac:dyDescent="0.35">
      <c r="A31" s="28" t="s">
        <v>15</v>
      </c>
      <c r="B31" s="3">
        <f t="shared" ref="B31:B32" si="8">SUM(B25:H25)/7</f>
        <v>3.7828571428571429</v>
      </c>
      <c r="C31" s="3"/>
      <c r="D31" s="3"/>
      <c r="E31" s="3"/>
      <c r="F31" s="3"/>
      <c r="G31" s="3"/>
      <c r="H31" s="26"/>
    </row>
    <row r="32" spans="1:8" ht="15.75" customHeight="1" x14ac:dyDescent="0.35">
      <c r="A32" s="28" t="s">
        <v>9</v>
      </c>
      <c r="B32" s="3">
        <f t="shared" si="8"/>
        <v>0.6</v>
      </c>
      <c r="C32" s="3"/>
      <c r="D32" s="3"/>
      <c r="E32" s="3"/>
      <c r="F32" s="3"/>
      <c r="G32" s="3"/>
      <c r="H32" s="26"/>
    </row>
    <row r="33" spans="1:8" ht="15.75" customHeight="1" x14ac:dyDescent="0.35">
      <c r="A33" s="28" t="s">
        <v>10</v>
      </c>
      <c r="B33" s="3">
        <f>SUM(B28:H28)/7</f>
        <v>1.5131428571428571</v>
      </c>
      <c r="C33" s="3"/>
      <c r="D33" s="3"/>
      <c r="E33" s="3"/>
      <c r="F33" s="3"/>
      <c r="G33" s="3"/>
      <c r="H33" s="26"/>
    </row>
    <row r="34" spans="1:8" ht="15.75" customHeight="1" x14ac:dyDescent="0.35">
      <c r="A34" s="28" t="s">
        <v>16</v>
      </c>
      <c r="B34" s="3">
        <f>SUM(B29:H29)/7</f>
        <v>1.4631428571428573</v>
      </c>
      <c r="C34" s="3"/>
      <c r="D34" s="3"/>
      <c r="E34" s="3"/>
      <c r="F34" s="3"/>
      <c r="G34" s="3"/>
      <c r="H34" s="26"/>
    </row>
    <row r="35" spans="1:8" ht="15.75" customHeight="1" x14ac:dyDescent="0.35">
      <c r="A35" s="30"/>
      <c r="B35" s="4"/>
      <c r="C35" s="4"/>
      <c r="D35" s="4"/>
      <c r="E35" s="4"/>
      <c r="F35" s="4"/>
      <c r="G35" s="4"/>
      <c r="H35" s="24"/>
    </row>
    <row r="36" spans="1:8" ht="15.75" customHeight="1" x14ac:dyDescent="0.35">
      <c r="A36" s="32"/>
      <c r="B36" s="4"/>
      <c r="C36" s="4"/>
      <c r="D36" s="4"/>
      <c r="E36" s="4"/>
      <c r="F36" s="4"/>
      <c r="G36" s="4"/>
      <c r="H36" s="24"/>
    </row>
    <row r="37" spans="1:8" ht="15.75" customHeight="1" x14ac:dyDescent="0.35">
      <c r="A37" s="163" t="s">
        <v>45</v>
      </c>
      <c r="B37" s="160"/>
      <c r="C37" s="160"/>
      <c r="D37" s="160"/>
      <c r="E37" s="160"/>
      <c r="F37" s="160"/>
      <c r="G37" s="160"/>
      <c r="H37" s="161"/>
    </row>
    <row r="38" spans="1:8" ht="15.75" customHeight="1" x14ac:dyDescent="0.35">
      <c r="A38" s="21" t="s">
        <v>17</v>
      </c>
      <c r="B38" s="3">
        <f t="shared" ref="B38:H38" si="9">B13+B25</f>
        <v>3.33</v>
      </c>
      <c r="C38" s="3">
        <f t="shared" si="9"/>
        <v>4.32</v>
      </c>
      <c r="D38" s="3">
        <f t="shared" si="9"/>
        <v>6.3</v>
      </c>
      <c r="E38" s="3">
        <f t="shared" si="9"/>
        <v>8.2799999999999994</v>
      </c>
      <c r="F38" s="3">
        <f t="shared" si="9"/>
        <v>10.35</v>
      </c>
      <c r="G38" s="3">
        <f t="shared" si="9"/>
        <v>12.51</v>
      </c>
      <c r="H38" s="26">
        <f t="shared" si="9"/>
        <v>14.490000000000002</v>
      </c>
    </row>
    <row r="39" spans="1:8" ht="15.75" customHeight="1" x14ac:dyDescent="0.35">
      <c r="A39" s="21" t="s">
        <v>4</v>
      </c>
      <c r="B39" s="6">
        <f t="shared" ref="B39:H39" si="10">(B14+B26)/2</f>
        <v>0.6</v>
      </c>
      <c r="C39" s="6">
        <f t="shared" si="10"/>
        <v>0.6</v>
      </c>
      <c r="D39" s="6">
        <f t="shared" si="10"/>
        <v>0.6</v>
      </c>
      <c r="E39" s="6">
        <f t="shared" si="10"/>
        <v>0.6</v>
      </c>
      <c r="F39" s="6">
        <f t="shared" si="10"/>
        <v>0.6</v>
      </c>
      <c r="G39" s="6">
        <f t="shared" si="10"/>
        <v>0.6</v>
      </c>
      <c r="H39" s="33">
        <f t="shared" si="10"/>
        <v>0.6</v>
      </c>
    </row>
    <row r="40" spans="1:8" ht="15.75" customHeight="1" x14ac:dyDescent="0.35">
      <c r="A40" s="21" t="s">
        <v>13</v>
      </c>
      <c r="B40" s="3">
        <f t="shared" ref="B40:H40" si="11">B38*B39</f>
        <v>1.998</v>
      </c>
      <c r="C40" s="3">
        <f t="shared" si="11"/>
        <v>2.5920000000000001</v>
      </c>
      <c r="D40" s="3">
        <f t="shared" si="11"/>
        <v>3.78</v>
      </c>
      <c r="E40" s="3">
        <f t="shared" si="11"/>
        <v>4.9679999999999991</v>
      </c>
      <c r="F40" s="3">
        <f t="shared" si="11"/>
        <v>6.21</v>
      </c>
      <c r="G40" s="3">
        <f t="shared" si="11"/>
        <v>7.5059999999999993</v>
      </c>
      <c r="H40" s="26">
        <f t="shared" si="11"/>
        <v>8.6940000000000008</v>
      </c>
    </row>
    <row r="41" spans="1:8" ht="15.75" customHeight="1" x14ac:dyDescent="0.35">
      <c r="A41" s="27" t="s">
        <v>6</v>
      </c>
      <c r="B41" s="3">
        <f t="shared" ref="B41:H41" si="12">B38-(B38*B39)</f>
        <v>1.3320000000000001</v>
      </c>
      <c r="C41" s="3">
        <f t="shared" si="12"/>
        <v>1.7280000000000002</v>
      </c>
      <c r="D41" s="3">
        <f t="shared" si="12"/>
        <v>2.52</v>
      </c>
      <c r="E41" s="3">
        <f t="shared" si="12"/>
        <v>3.3120000000000003</v>
      </c>
      <c r="F41" s="3">
        <f t="shared" si="12"/>
        <v>4.1399999999999997</v>
      </c>
      <c r="G41" s="3">
        <f t="shared" si="12"/>
        <v>5.0040000000000004</v>
      </c>
      <c r="H41" s="26">
        <f t="shared" si="12"/>
        <v>5.7960000000000012</v>
      </c>
    </row>
    <row r="42" spans="1:8" ht="15.75" customHeight="1" x14ac:dyDescent="0.35">
      <c r="A42" s="27" t="s">
        <v>7</v>
      </c>
      <c r="B42" s="3">
        <f t="shared" ref="B42:H42" si="13">B41-B152/1000</f>
        <v>1.282</v>
      </c>
      <c r="C42" s="3">
        <f t="shared" si="13"/>
        <v>1.6780000000000002</v>
      </c>
      <c r="D42" s="3">
        <f t="shared" si="13"/>
        <v>2.4700000000000002</v>
      </c>
      <c r="E42" s="3">
        <f t="shared" si="13"/>
        <v>3.2620000000000005</v>
      </c>
      <c r="F42" s="3">
        <f t="shared" si="13"/>
        <v>4.09</v>
      </c>
      <c r="G42" s="3">
        <f t="shared" si="13"/>
        <v>4.9540000000000006</v>
      </c>
      <c r="H42" s="26">
        <f t="shared" si="13"/>
        <v>5.7460000000000013</v>
      </c>
    </row>
    <row r="43" spans="1:8" ht="15.75" customHeight="1" x14ac:dyDescent="0.35">
      <c r="A43" s="34"/>
      <c r="B43" s="4"/>
      <c r="C43" s="4"/>
      <c r="D43" s="4"/>
      <c r="E43" s="4"/>
      <c r="F43" s="4"/>
      <c r="G43" s="4"/>
      <c r="H43" s="24"/>
    </row>
    <row r="44" spans="1:8" ht="15.75" customHeight="1" x14ac:dyDescent="0.35">
      <c r="A44" s="28" t="s">
        <v>8</v>
      </c>
      <c r="B44" s="3">
        <f t="shared" ref="B44:B47" si="14">SUM(B38:H38)/7</f>
        <v>8.5114285714285707</v>
      </c>
      <c r="C44" s="3"/>
      <c r="D44" s="3"/>
      <c r="E44" s="3"/>
      <c r="F44" s="3"/>
      <c r="G44" s="3"/>
      <c r="H44" s="26"/>
    </row>
    <row r="45" spans="1:8" ht="15.75" customHeight="1" x14ac:dyDescent="0.35">
      <c r="A45" s="28" t="s">
        <v>9</v>
      </c>
      <c r="B45" s="3">
        <f t="shared" si="14"/>
        <v>0.6</v>
      </c>
      <c r="C45" s="3"/>
      <c r="D45" s="3"/>
      <c r="E45" s="3"/>
      <c r="F45" s="3"/>
      <c r="G45" s="3"/>
      <c r="H45" s="26"/>
    </row>
    <row r="46" spans="1:8" ht="15.75" customHeight="1" x14ac:dyDescent="0.35">
      <c r="A46" s="28" t="s">
        <v>10</v>
      </c>
      <c r="B46" s="3">
        <f t="shared" si="14"/>
        <v>5.1068571428571428</v>
      </c>
      <c r="C46" s="3"/>
      <c r="D46" s="3"/>
      <c r="E46" s="3"/>
      <c r="F46" s="3"/>
      <c r="G46" s="3"/>
      <c r="H46" s="26"/>
    </row>
    <row r="47" spans="1:8" ht="15.75" customHeight="1" x14ac:dyDescent="0.35">
      <c r="A47" s="35" t="s">
        <v>16</v>
      </c>
      <c r="B47" s="17">
        <f t="shared" si="14"/>
        <v>3.4045714285714288</v>
      </c>
      <c r="C47" s="17"/>
      <c r="D47" s="17"/>
      <c r="E47" s="17"/>
      <c r="F47" s="17"/>
      <c r="G47" s="17"/>
      <c r="H47" s="36"/>
    </row>
    <row r="48" spans="1:8" ht="15.75" customHeight="1" x14ac:dyDescent="0.35">
      <c r="A48" s="37"/>
      <c r="B48" s="16"/>
      <c r="C48" s="16"/>
      <c r="D48" s="16"/>
      <c r="E48" s="16"/>
      <c r="F48" s="16"/>
      <c r="G48" s="16"/>
      <c r="H48" s="38"/>
    </row>
    <row r="49" spans="1:8" ht="15.75" customHeight="1" x14ac:dyDescent="0.35">
      <c r="A49" s="37"/>
      <c r="B49" s="16"/>
      <c r="C49" s="16"/>
      <c r="D49" s="16"/>
      <c r="E49" s="16"/>
      <c r="F49" s="16"/>
      <c r="G49" s="16"/>
      <c r="H49" s="38"/>
    </row>
    <row r="50" spans="1:8" ht="15.75" customHeight="1" x14ac:dyDescent="0.45">
      <c r="A50" s="164" t="s">
        <v>18</v>
      </c>
      <c r="B50" s="165"/>
      <c r="C50" s="165"/>
      <c r="D50" s="165"/>
      <c r="E50" s="165"/>
      <c r="F50" s="165"/>
      <c r="G50" s="165"/>
      <c r="H50" s="166"/>
    </row>
    <row r="51" spans="1:8" ht="15.75" customHeight="1" x14ac:dyDescent="0.35">
      <c r="A51" s="39" t="s">
        <v>19</v>
      </c>
      <c r="B51" s="124">
        <v>0.7</v>
      </c>
      <c r="C51" s="124">
        <v>1</v>
      </c>
      <c r="D51" s="124">
        <v>1.6</v>
      </c>
      <c r="E51" s="124">
        <v>2.2000000000000002</v>
      </c>
      <c r="F51" s="124">
        <v>2.8</v>
      </c>
      <c r="G51" s="124">
        <v>3.4</v>
      </c>
      <c r="H51" s="125">
        <v>3.9</v>
      </c>
    </row>
    <row r="52" spans="1:8" ht="15.75" customHeight="1" x14ac:dyDescent="0.35">
      <c r="A52" s="40" t="s">
        <v>20</v>
      </c>
      <c r="B52" s="128">
        <v>1</v>
      </c>
      <c r="C52" s="128">
        <v>1</v>
      </c>
      <c r="D52" s="128">
        <v>1</v>
      </c>
      <c r="E52" s="128">
        <v>1</v>
      </c>
      <c r="F52" s="128">
        <v>1</v>
      </c>
      <c r="G52" s="128">
        <v>1</v>
      </c>
      <c r="H52" s="128">
        <v>1</v>
      </c>
    </row>
    <row r="53" spans="1:8" ht="15.75" customHeight="1" x14ac:dyDescent="0.35">
      <c r="A53" s="40" t="s">
        <v>39</v>
      </c>
      <c r="B53" s="148">
        <v>2</v>
      </c>
      <c r="C53" s="148">
        <v>2</v>
      </c>
      <c r="D53" s="148">
        <v>2</v>
      </c>
      <c r="E53" s="148">
        <v>2</v>
      </c>
      <c r="F53" s="148">
        <v>2</v>
      </c>
      <c r="G53" s="148">
        <v>2</v>
      </c>
      <c r="H53" s="148">
        <v>2</v>
      </c>
    </row>
    <row r="54" spans="1:8" ht="15.75" customHeight="1" x14ac:dyDescent="0.35">
      <c r="A54" s="40" t="s">
        <v>40</v>
      </c>
      <c r="B54" s="129">
        <v>4</v>
      </c>
      <c r="C54" s="129">
        <v>4</v>
      </c>
      <c r="D54" s="129">
        <v>4</v>
      </c>
      <c r="E54" s="129">
        <v>4</v>
      </c>
      <c r="F54" s="129">
        <v>4</v>
      </c>
      <c r="G54" s="129">
        <v>4</v>
      </c>
      <c r="H54" s="130">
        <v>4</v>
      </c>
    </row>
    <row r="55" spans="1:8" ht="15.75" customHeight="1" x14ac:dyDescent="0.35">
      <c r="A55" s="40" t="s">
        <v>21</v>
      </c>
      <c r="B55" s="131">
        <v>500</v>
      </c>
      <c r="C55" s="131">
        <v>500</v>
      </c>
      <c r="D55" s="131">
        <v>500</v>
      </c>
      <c r="E55" s="131">
        <v>500</v>
      </c>
      <c r="F55" s="131">
        <v>500</v>
      </c>
      <c r="G55" s="131">
        <v>500</v>
      </c>
      <c r="H55" s="132">
        <v>500</v>
      </c>
    </row>
    <row r="56" spans="1:8" ht="15.75" customHeight="1" x14ac:dyDescent="0.35">
      <c r="A56" s="40" t="s">
        <v>38</v>
      </c>
      <c r="B56" s="131">
        <v>200</v>
      </c>
      <c r="C56" s="131">
        <v>200</v>
      </c>
      <c r="D56" s="131">
        <v>200</v>
      </c>
      <c r="E56" s="131">
        <v>200</v>
      </c>
      <c r="F56" s="131">
        <v>200</v>
      </c>
      <c r="G56" s="131">
        <v>200</v>
      </c>
      <c r="H56" s="132">
        <v>200</v>
      </c>
    </row>
    <row r="57" spans="1:8" ht="15.75" customHeight="1" x14ac:dyDescent="0.35">
      <c r="A57" s="175" t="s">
        <v>22</v>
      </c>
      <c r="B57" s="176"/>
      <c r="C57" s="176"/>
      <c r="D57" s="176"/>
      <c r="E57" s="176"/>
      <c r="F57" s="176"/>
      <c r="G57" s="176"/>
      <c r="H57" s="177"/>
    </row>
    <row r="58" spans="1:8" ht="15.75" customHeight="1" thickBot="1" x14ac:dyDescent="0.4">
      <c r="A58" s="178"/>
      <c r="B58" s="179"/>
      <c r="C58" s="179"/>
      <c r="D58" s="179"/>
      <c r="E58" s="179"/>
      <c r="F58" s="179"/>
      <c r="G58" s="179"/>
      <c r="H58" s="180"/>
    </row>
    <row r="59" spans="1:8" ht="15.75" customHeight="1" thickTop="1" x14ac:dyDescent="0.35">
      <c r="A59" s="40" t="s">
        <v>17</v>
      </c>
      <c r="B59" s="7">
        <f t="shared" ref="B59:H59" si="15">(B51*B52)*((B53*B55))/1000</f>
        <v>0.7</v>
      </c>
      <c r="C59" s="7">
        <f t="shared" si="15"/>
        <v>1</v>
      </c>
      <c r="D59" s="7">
        <f t="shared" si="15"/>
        <v>1.6</v>
      </c>
      <c r="E59" s="7">
        <f t="shared" si="15"/>
        <v>2.2000000000000002</v>
      </c>
      <c r="F59" s="7">
        <f t="shared" si="15"/>
        <v>2.8</v>
      </c>
      <c r="G59" s="7">
        <f t="shared" si="15"/>
        <v>3.4</v>
      </c>
      <c r="H59" s="41">
        <f t="shared" si="15"/>
        <v>3.9</v>
      </c>
    </row>
    <row r="60" spans="1:8" ht="15.75" customHeight="1" x14ac:dyDescent="0.35">
      <c r="A60" s="40" t="s">
        <v>4</v>
      </c>
      <c r="B60" s="146">
        <v>0.6</v>
      </c>
      <c r="C60" s="146">
        <v>0.6</v>
      </c>
      <c r="D60" s="146">
        <v>0.6</v>
      </c>
      <c r="E60" s="146">
        <v>0.6</v>
      </c>
      <c r="F60" s="146">
        <v>0.6</v>
      </c>
      <c r="G60" s="146">
        <v>0.6</v>
      </c>
      <c r="H60" s="147">
        <v>0.6</v>
      </c>
    </row>
    <row r="61" spans="1:8" ht="15.75" customHeight="1" x14ac:dyDescent="0.35">
      <c r="A61" s="40" t="s">
        <v>5</v>
      </c>
      <c r="B61" s="7">
        <f t="shared" ref="B61:H61" si="16">B59*B60</f>
        <v>0.42</v>
      </c>
      <c r="C61" s="7">
        <f t="shared" si="16"/>
        <v>0.6</v>
      </c>
      <c r="D61" s="7">
        <f t="shared" si="16"/>
        <v>0.96</v>
      </c>
      <c r="E61" s="7">
        <f t="shared" si="16"/>
        <v>1.32</v>
      </c>
      <c r="F61" s="7">
        <f t="shared" si="16"/>
        <v>1.68</v>
      </c>
      <c r="G61" s="7">
        <f t="shared" si="16"/>
        <v>2.04</v>
      </c>
      <c r="H61" s="41">
        <f t="shared" si="16"/>
        <v>2.34</v>
      </c>
    </row>
    <row r="62" spans="1:8" ht="15.75" customHeight="1" x14ac:dyDescent="0.35">
      <c r="A62" s="42" t="s">
        <v>6</v>
      </c>
      <c r="B62" s="7">
        <f t="shared" ref="B62:H62" si="17">B59-(B59*B60)</f>
        <v>0.27999999999999997</v>
      </c>
      <c r="C62" s="7">
        <f t="shared" si="17"/>
        <v>0.4</v>
      </c>
      <c r="D62" s="7">
        <f t="shared" si="17"/>
        <v>0.64000000000000012</v>
      </c>
      <c r="E62" s="7">
        <f t="shared" si="17"/>
        <v>0.88000000000000012</v>
      </c>
      <c r="F62" s="7">
        <f t="shared" si="17"/>
        <v>1.1199999999999999</v>
      </c>
      <c r="G62" s="7">
        <f t="shared" si="17"/>
        <v>1.3599999999999999</v>
      </c>
      <c r="H62" s="41">
        <f t="shared" si="17"/>
        <v>1.56</v>
      </c>
    </row>
    <row r="63" spans="1:8" ht="15.75" customHeight="1" x14ac:dyDescent="0.35">
      <c r="A63" s="42" t="s">
        <v>7</v>
      </c>
      <c r="B63" s="7">
        <f t="shared" ref="B63:H63" si="18">B62-(B152)/1000</f>
        <v>0.22999999999999998</v>
      </c>
      <c r="C63" s="7">
        <f t="shared" si="18"/>
        <v>0.35000000000000003</v>
      </c>
      <c r="D63" s="7">
        <f t="shared" si="18"/>
        <v>0.59000000000000008</v>
      </c>
      <c r="E63" s="7">
        <f t="shared" si="18"/>
        <v>0.83000000000000007</v>
      </c>
      <c r="F63" s="7">
        <f t="shared" si="18"/>
        <v>1.0699999999999998</v>
      </c>
      <c r="G63" s="7">
        <f t="shared" si="18"/>
        <v>1.3099999999999998</v>
      </c>
      <c r="H63" s="41">
        <f t="shared" si="18"/>
        <v>1.51</v>
      </c>
    </row>
    <row r="64" spans="1:8" ht="15.75" customHeight="1" x14ac:dyDescent="0.35">
      <c r="A64" s="43"/>
      <c r="B64" s="7"/>
      <c r="C64" s="7"/>
      <c r="D64" s="7"/>
      <c r="E64" s="7"/>
      <c r="F64" s="7"/>
      <c r="G64" s="7"/>
      <c r="H64" s="41"/>
    </row>
    <row r="65" spans="1:8" ht="15.75" customHeight="1" x14ac:dyDescent="0.35">
      <c r="A65" s="44" t="s">
        <v>8</v>
      </c>
      <c r="B65" s="7">
        <f t="shared" ref="B65" si="19">SUM(B59:H59)/7</f>
        <v>2.2285714285714286</v>
      </c>
      <c r="C65" s="7"/>
      <c r="D65" s="7"/>
      <c r="E65" s="7"/>
      <c r="F65" s="7"/>
      <c r="G65" s="7"/>
      <c r="H65" s="41"/>
    </row>
    <row r="66" spans="1:8" ht="15.75" customHeight="1" x14ac:dyDescent="0.35">
      <c r="A66" s="44" t="s">
        <v>9</v>
      </c>
      <c r="B66" s="7">
        <f>SUM(B61:H61)/7</f>
        <v>1.337142857142857</v>
      </c>
      <c r="C66" s="7"/>
      <c r="D66" s="7"/>
      <c r="E66" s="7"/>
      <c r="F66" s="7"/>
      <c r="G66" s="7"/>
      <c r="H66" s="41"/>
    </row>
    <row r="67" spans="1:8" ht="15.75" customHeight="1" x14ac:dyDescent="0.35">
      <c r="A67" s="44" t="s">
        <v>10</v>
      </c>
      <c r="B67" s="7">
        <f>SUM(B62:H62)/7</f>
        <v>0.89142857142857146</v>
      </c>
      <c r="C67" s="7"/>
      <c r="D67" s="7"/>
      <c r="E67" s="7"/>
      <c r="F67" s="7"/>
      <c r="G67" s="7"/>
      <c r="H67" s="41"/>
    </row>
    <row r="68" spans="1:8" ht="15.75" customHeight="1" x14ac:dyDescent="0.35">
      <c r="A68" s="45" t="s">
        <v>16</v>
      </c>
      <c r="B68" s="7">
        <f>SUM(B63:H63)/7</f>
        <v>0.84142857142857141</v>
      </c>
      <c r="C68" s="7"/>
      <c r="D68" s="7"/>
      <c r="E68" s="7"/>
      <c r="F68" s="7"/>
      <c r="G68" s="7"/>
      <c r="H68" s="41"/>
    </row>
    <row r="69" spans="1:8" ht="15.75" customHeight="1" x14ac:dyDescent="0.35">
      <c r="A69" s="43"/>
      <c r="B69" s="7"/>
      <c r="C69" s="7"/>
      <c r="D69" s="7"/>
      <c r="E69" s="7"/>
      <c r="F69" s="7"/>
      <c r="G69" s="7"/>
      <c r="H69" s="41"/>
    </row>
    <row r="70" spans="1:8" ht="15.75" customHeight="1" x14ac:dyDescent="0.35">
      <c r="A70" s="46"/>
      <c r="B70" s="8"/>
      <c r="C70" s="8"/>
      <c r="D70" s="8"/>
      <c r="E70" s="8"/>
      <c r="F70" s="8"/>
      <c r="G70" s="8"/>
      <c r="H70" s="47"/>
    </row>
    <row r="71" spans="1:8" ht="15.75" customHeight="1" x14ac:dyDescent="0.35">
      <c r="A71" s="181" t="s">
        <v>11</v>
      </c>
      <c r="B71" s="182"/>
      <c r="C71" s="182"/>
      <c r="D71" s="182"/>
      <c r="E71" s="182"/>
      <c r="F71" s="182"/>
      <c r="G71" s="182"/>
      <c r="H71" s="183"/>
    </row>
    <row r="72" spans="1:8" ht="15.75" customHeight="1" x14ac:dyDescent="0.35">
      <c r="A72" s="40" t="s">
        <v>17</v>
      </c>
      <c r="B72" s="7">
        <f t="shared" ref="B72:H72" si="20">((B51*B52)*(B54*B56))/1000</f>
        <v>0.56000000000000005</v>
      </c>
      <c r="C72" s="7">
        <f t="shared" si="20"/>
        <v>0.8</v>
      </c>
      <c r="D72" s="7">
        <f t="shared" si="20"/>
        <v>1.28</v>
      </c>
      <c r="E72" s="7">
        <f t="shared" si="20"/>
        <v>1.7600000000000002</v>
      </c>
      <c r="F72" s="7">
        <f t="shared" si="20"/>
        <v>2.2400000000000002</v>
      </c>
      <c r="G72" s="7">
        <f t="shared" si="20"/>
        <v>2.72</v>
      </c>
      <c r="H72" s="41">
        <f t="shared" si="20"/>
        <v>3.12</v>
      </c>
    </row>
    <row r="73" spans="1:8" ht="15.75" customHeight="1" x14ac:dyDescent="0.35">
      <c r="A73" s="40" t="s">
        <v>4</v>
      </c>
      <c r="B73" s="146">
        <v>0.6</v>
      </c>
      <c r="C73" s="146">
        <v>0.6</v>
      </c>
      <c r="D73" s="146">
        <v>0.6</v>
      </c>
      <c r="E73" s="146">
        <v>0.6</v>
      </c>
      <c r="F73" s="146">
        <v>0.6</v>
      </c>
      <c r="G73" s="146">
        <v>0.6</v>
      </c>
      <c r="H73" s="147">
        <v>0.6</v>
      </c>
    </row>
    <row r="74" spans="1:8" ht="15.75" customHeight="1" x14ac:dyDescent="0.35">
      <c r="A74" s="40" t="s">
        <v>5</v>
      </c>
      <c r="B74" s="9">
        <f t="shared" ref="B74:H74" si="21">B72*B73</f>
        <v>0.33600000000000002</v>
      </c>
      <c r="C74" s="9">
        <f t="shared" si="21"/>
        <v>0.48</v>
      </c>
      <c r="D74" s="9">
        <f t="shared" si="21"/>
        <v>0.76800000000000002</v>
      </c>
      <c r="E74" s="9">
        <f t="shared" si="21"/>
        <v>1.056</v>
      </c>
      <c r="F74" s="9">
        <f t="shared" si="21"/>
        <v>1.3440000000000001</v>
      </c>
      <c r="G74" s="9">
        <f t="shared" si="21"/>
        <v>1.6320000000000001</v>
      </c>
      <c r="H74" s="48">
        <f t="shared" si="21"/>
        <v>1.8719999999999999</v>
      </c>
    </row>
    <row r="75" spans="1:8" ht="15.75" customHeight="1" x14ac:dyDescent="0.35">
      <c r="A75" s="42" t="s">
        <v>6</v>
      </c>
      <c r="B75" s="7">
        <f t="shared" ref="B75:H75" si="22">B72-(B72*B73)</f>
        <v>0.22400000000000003</v>
      </c>
      <c r="C75" s="7">
        <f t="shared" si="22"/>
        <v>0.32000000000000006</v>
      </c>
      <c r="D75" s="7">
        <f t="shared" si="22"/>
        <v>0.51200000000000001</v>
      </c>
      <c r="E75" s="7">
        <f t="shared" si="22"/>
        <v>0.70400000000000018</v>
      </c>
      <c r="F75" s="7">
        <f t="shared" si="22"/>
        <v>0.89600000000000013</v>
      </c>
      <c r="G75" s="7">
        <f t="shared" si="22"/>
        <v>1.0880000000000001</v>
      </c>
      <c r="H75" s="41">
        <f t="shared" si="22"/>
        <v>1.2480000000000002</v>
      </c>
    </row>
    <row r="76" spans="1:8" ht="15.75" customHeight="1" x14ac:dyDescent="0.35">
      <c r="A76" s="49" t="s">
        <v>7</v>
      </c>
      <c r="B76" s="10">
        <f t="shared" ref="B76:H76" si="23">B75-(B152)/1000</f>
        <v>0.17400000000000004</v>
      </c>
      <c r="C76" s="10">
        <f t="shared" si="23"/>
        <v>0.27000000000000007</v>
      </c>
      <c r="D76" s="10">
        <f t="shared" si="23"/>
        <v>0.46200000000000002</v>
      </c>
      <c r="E76" s="10">
        <f t="shared" si="23"/>
        <v>0.65400000000000014</v>
      </c>
      <c r="F76" s="10">
        <f t="shared" si="23"/>
        <v>0.84600000000000009</v>
      </c>
      <c r="G76" s="10">
        <f t="shared" si="23"/>
        <v>1.038</v>
      </c>
      <c r="H76" s="50">
        <f t="shared" si="23"/>
        <v>1.1980000000000002</v>
      </c>
    </row>
    <row r="77" spans="1:8" ht="15.75" customHeight="1" x14ac:dyDescent="0.35">
      <c r="A77" s="51"/>
      <c r="B77" s="85"/>
      <c r="C77" s="85"/>
      <c r="D77" s="85"/>
      <c r="E77" s="85"/>
      <c r="F77" s="85"/>
      <c r="G77" s="85"/>
      <c r="H77" s="86"/>
    </row>
    <row r="78" spans="1:8" ht="15.75" customHeight="1" x14ac:dyDescent="0.35">
      <c r="A78" s="82" t="s">
        <v>8</v>
      </c>
      <c r="B78" s="88">
        <f>SUM(B72:H72)/7</f>
        <v>1.7828571428571429</v>
      </c>
      <c r="C78" s="88"/>
      <c r="D78" s="88"/>
      <c r="E78" s="88"/>
      <c r="F78" s="88"/>
      <c r="G78" s="88"/>
      <c r="H78" s="89"/>
    </row>
    <row r="79" spans="1:8" ht="15.75" customHeight="1" x14ac:dyDescent="0.35">
      <c r="A79" s="83" t="s">
        <v>9</v>
      </c>
      <c r="B79" s="59">
        <f>SUM(B74:H74)/7</f>
        <v>1.0697142857142856</v>
      </c>
      <c r="C79" s="59"/>
      <c r="D79" s="59"/>
      <c r="E79" s="59"/>
      <c r="F79" s="59"/>
      <c r="G79" s="59"/>
      <c r="H79" s="60"/>
    </row>
    <row r="80" spans="1:8" ht="15.75" customHeight="1" x14ac:dyDescent="0.35">
      <c r="A80" s="83" t="s">
        <v>10</v>
      </c>
      <c r="B80" s="59">
        <f>SUM(B75:H75)/7</f>
        <v>0.7131428571428573</v>
      </c>
      <c r="C80" s="59"/>
      <c r="D80" s="59"/>
      <c r="E80" s="59"/>
      <c r="F80" s="59"/>
      <c r="G80" s="59"/>
      <c r="H80" s="60"/>
    </row>
    <row r="81" spans="1:8" ht="15.75" customHeight="1" x14ac:dyDescent="0.35">
      <c r="A81" s="84" t="s">
        <v>16</v>
      </c>
      <c r="B81" s="87">
        <f>SUM(B76:H76)/7</f>
        <v>0.66314285714285737</v>
      </c>
      <c r="C81" s="87"/>
      <c r="D81" s="87"/>
      <c r="E81" s="87"/>
      <c r="F81" s="87"/>
      <c r="G81" s="87"/>
      <c r="H81" s="90"/>
    </row>
    <row r="82" spans="1:8" ht="15.75" customHeight="1" x14ac:dyDescent="0.35">
      <c r="A82" s="52"/>
      <c r="B82" s="53"/>
      <c r="C82" s="53"/>
      <c r="D82" s="53"/>
      <c r="E82" s="53"/>
      <c r="F82" s="53"/>
      <c r="G82" s="53"/>
      <c r="H82" s="54"/>
    </row>
    <row r="83" spans="1:8" ht="15.75" customHeight="1" x14ac:dyDescent="0.35">
      <c r="A83" s="184" t="s">
        <v>46</v>
      </c>
      <c r="B83" s="160"/>
      <c r="C83" s="160"/>
      <c r="D83" s="160"/>
      <c r="E83" s="160"/>
      <c r="F83" s="160"/>
      <c r="G83" s="160"/>
      <c r="H83" s="161"/>
    </row>
    <row r="84" spans="1:8" ht="15.75" customHeight="1" x14ac:dyDescent="0.35">
      <c r="A84" s="40" t="s">
        <v>17</v>
      </c>
      <c r="B84" s="7">
        <f t="shared" ref="B84:H84" si="24">B59+B72</f>
        <v>1.26</v>
      </c>
      <c r="C84" s="7">
        <f t="shared" si="24"/>
        <v>1.8</v>
      </c>
      <c r="D84" s="7">
        <f t="shared" si="24"/>
        <v>2.88</v>
      </c>
      <c r="E84" s="7">
        <f t="shared" si="24"/>
        <v>3.9600000000000004</v>
      </c>
      <c r="F84" s="7">
        <f t="shared" si="24"/>
        <v>5.04</v>
      </c>
      <c r="G84" s="7">
        <f t="shared" si="24"/>
        <v>6.12</v>
      </c>
      <c r="H84" s="41">
        <f t="shared" si="24"/>
        <v>7.02</v>
      </c>
    </row>
    <row r="85" spans="1:8" ht="15.75" customHeight="1" x14ac:dyDescent="0.35">
      <c r="A85" s="40" t="s">
        <v>4</v>
      </c>
      <c r="B85" s="11">
        <f t="shared" ref="B85:H85" si="25">(B60+B73)/2</f>
        <v>0.6</v>
      </c>
      <c r="C85" s="11">
        <f t="shared" si="25"/>
        <v>0.6</v>
      </c>
      <c r="D85" s="11">
        <f t="shared" si="25"/>
        <v>0.6</v>
      </c>
      <c r="E85" s="11">
        <f t="shared" si="25"/>
        <v>0.6</v>
      </c>
      <c r="F85" s="11">
        <f t="shared" si="25"/>
        <v>0.6</v>
      </c>
      <c r="G85" s="11">
        <f t="shared" si="25"/>
        <v>0.6</v>
      </c>
      <c r="H85" s="55">
        <f t="shared" si="25"/>
        <v>0.6</v>
      </c>
    </row>
    <row r="86" spans="1:8" ht="15.75" customHeight="1" x14ac:dyDescent="0.35">
      <c r="A86" s="40" t="s">
        <v>13</v>
      </c>
      <c r="B86" s="7">
        <f t="shared" ref="B86:H86" si="26">B84*B85</f>
        <v>0.75600000000000001</v>
      </c>
      <c r="C86" s="7">
        <f t="shared" si="26"/>
        <v>1.08</v>
      </c>
      <c r="D86" s="7">
        <f t="shared" si="26"/>
        <v>1.728</v>
      </c>
      <c r="E86" s="7">
        <f t="shared" si="26"/>
        <v>2.3760000000000003</v>
      </c>
      <c r="F86" s="7">
        <f t="shared" si="26"/>
        <v>3.024</v>
      </c>
      <c r="G86" s="7">
        <f t="shared" si="26"/>
        <v>3.6719999999999997</v>
      </c>
      <c r="H86" s="41">
        <f t="shared" si="26"/>
        <v>4.2119999999999997</v>
      </c>
    </row>
    <row r="87" spans="1:8" ht="15.75" customHeight="1" x14ac:dyDescent="0.35">
      <c r="A87" s="42" t="s">
        <v>6</v>
      </c>
      <c r="B87" s="7">
        <f t="shared" ref="B87:C87" si="27">B84-(B84*B85)</f>
        <v>0.504</v>
      </c>
      <c r="C87" s="7">
        <f t="shared" si="27"/>
        <v>0.72</v>
      </c>
      <c r="D87" s="7">
        <f t="shared" ref="D87:H87" si="28">D85*D86</f>
        <v>1.0367999999999999</v>
      </c>
      <c r="E87" s="7">
        <f t="shared" si="28"/>
        <v>1.4256000000000002</v>
      </c>
      <c r="F87" s="7">
        <f t="shared" si="28"/>
        <v>1.8144</v>
      </c>
      <c r="G87" s="7">
        <f t="shared" si="28"/>
        <v>2.2031999999999998</v>
      </c>
      <c r="H87" s="41">
        <f t="shared" si="28"/>
        <v>2.5271999999999997</v>
      </c>
    </row>
    <row r="88" spans="1:8" ht="15.75" customHeight="1" x14ac:dyDescent="0.35">
      <c r="A88" s="49" t="s">
        <v>7</v>
      </c>
      <c r="B88" s="10">
        <f t="shared" ref="B88:H88" si="29">B87-((B152)/1000)</f>
        <v>0.45400000000000001</v>
      </c>
      <c r="C88" s="10">
        <f t="shared" si="29"/>
        <v>0.66999999999999993</v>
      </c>
      <c r="D88" s="10">
        <f t="shared" si="29"/>
        <v>0.9867999999999999</v>
      </c>
      <c r="E88" s="10">
        <f t="shared" si="29"/>
        <v>1.3756000000000002</v>
      </c>
      <c r="F88" s="10">
        <f t="shared" si="29"/>
        <v>1.7644</v>
      </c>
      <c r="G88" s="10">
        <f t="shared" si="29"/>
        <v>2.1532</v>
      </c>
      <c r="H88" s="50">
        <f t="shared" si="29"/>
        <v>2.4771999999999998</v>
      </c>
    </row>
    <row r="89" spans="1:8" ht="15.75" customHeight="1" x14ac:dyDescent="0.35">
      <c r="A89" s="56"/>
      <c r="B89" s="18"/>
      <c r="C89" s="18"/>
      <c r="D89" s="18"/>
      <c r="E89" s="18"/>
      <c r="F89" s="18"/>
      <c r="G89" s="18"/>
      <c r="H89" s="57"/>
    </row>
    <row r="90" spans="1:8" ht="15.75" customHeight="1" x14ac:dyDescent="0.35">
      <c r="A90" s="58" t="s">
        <v>8</v>
      </c>
      <c r="B90" s="59">
        <f t="shared" ref="B90" si="30">SUM(B84:H84)/7</f>
        <v>4.0114285714285716</v>
      </c>
      <c r="C90" s="59"/>
      <c r="D90" s="59"/>
      <c r="E90" s="59"/>
      <c r="F90" s="59"/>
      <c r="G90" s="59"/>
      <c r="H90" s="60"/>
    </row>
    <row r="91" spans="1:8" ht="15.75" customHeight="1" x14ac:dyDescent="0.35">
      <c r="A91" s="58" t="s">
        <v>9</v>
      </c>
      <c r="B91" s="59">
        <f>SUM(B86:H86)/7</f>
        <v>2.4068571428571426</v>
      </c>
      <c r="C91" s="59"/>
      <c r="D91" s="59"/>
      <c r="E91" s="59"/>
      <c r="F91" s="59"/>
      <c r="G91" s="59"/>
      <c r="H91" s="60"/>
    </row>
    <row r="92" spans="1:8" ht="15.75" customHeight="1" x14ac:dyDescent="0.35">
      <c r="A92" s="58" t="s">
        <v>10</v>
      </c>
      <c r="B92" s="59">
        <f>SUM(B87:H87)/7</f>
        <v>1.4616</v>
      </c>
      <c r="C92" s="59"/>
      <c r="D92" s="59"/>
      <c r="E92" s="59"/>
      <c r="F92" s="59"/>
      <c r="G92" s="59"/>
      <c r="H92" s="60"/>
    </row>
    <row r="93" spans="1:8" ht="15.75" customHeight="1" x14ac:dyDescent="0.35">
      <c r="A93" s="91" t="s">
        <v>16</v>
      </c>
      <c r="B93" s="59">
        <f>SUM(B88:H88)/7</f>
        <v>1.4116</v>
      </c>
      <c r="C93" s="59"/>
      <c r="D93" s="59"/>
      <c r="E93" s="59"/>
      <c r="F93" s="59"/>
      <c r="G93" s="59"/>
      <c r="H93" s="60"/>
    </row>
    <row r="94" spans="1:8" ht="15.75" customHeight="1" thickBot="1" x14ac:dyDescent="0.4">
      <c r="A94" s="61"/>
      <c r="B94" s="12"/>
      <c r="C94" s="12"/>
      <c r="D94" s="12"/>
      <c r="E94" s="12"/>
      <c r="F94" s="12"/>
      <c r="G94" s="12"/>
      <c r="H94" s="62"/>
    </row>
    <row r="95" spans="1:8" s="95" customFormat="1" ht="15.75" customHeight="1" thickTop="1" thickBot="1" x14ac:dyDescent="0.4">
      <c r="A95" s="92"/>
      <c r="B95" s="93"/>
      <c r="C95" s="93"/>
      <c r="D95" s="93"/>
      <c r="E95" s="93"/>
      <c r="F95" s="93"/>
      <c r="G95" s="93"/>
      <c r="H95" s="94"/>
    </row>
    <row r="96" spans="1:8" s="95" customFormat="1" ht="15.75" customHeight="1" thickBot="1" x14ac:dyDescent="0.5">
      <c r="A96" s="99"/>
      <c r="B96" s="100"/>
      <c r="C96" s="100"/>
      <c r="D96" s="100"/>
      <c r="E96" s="100"/>
      <c r="F96" s="100"/>
      <c r="G96" s="100"/>
      <c r="H96" s="101"/>
    </row>
    <row r="97" spans="1:8" s="95" customFormat="1" ht="15.75" customHeight="1" thickTop="1" thickBot="1" x14ac:dyDescent="0.5">
      <c r="A97" s="167" t="s">
        <v>47</v>
      </c>
      <c r="B97" s="168"/>
      <c r="C97" s="168"/>
      <c r="D97" s="168"/>
      <c r="E97" s="168"/>
      <c r="F97" s="168"/>
      <c r="G97" s="168"/>
      <c r="H97" s="169"/>
    </row>
    <row r="98" spans="1:8" s="95" customFormat="1" ht="15.75" customHeight="1" thickTop="1" x14ac:dyDescent="0.35">
      <c r="A98" s="102"/>
      <c r="B98" s="103">
        <v>2024</v>
      </c>
      <c r="C98" s="103">
        <v>2025</v>
      </c>
      <c r="D98" s="103">
        <v>2026</v>
      </c>
      <c r="E98" s="103">
        <v>2027</v>
      </c>
      <c r="F98" s="103">
        <v>2028</v>
      </c>
      <c r="G98" s="103">
        <v>2029</v>
      </c>
      <c r="H98" s="104">
        <v>2030</v>
      </c>
    </row>
    <row r="99" spans="1:8" s="95" customFormat="1" ht="15.75" customHeight="1" x14ac:dyDescent="0.35">
      <c r="A99" s="105" t="s">
        <v>0</v>
      </c>
      <c r="B99" s="124">
        <v>200</v>
      </c>
      <c r="C99" s="124">
        <v>200</v>
      </c>
      <c r="D99" s="124">
        <v>200</v>
      </c>
      <c r="E99" s="124">
        <v>200</v>
      </c>
      <c r="F99" s="124">
        <v>200</v>
      </c>
      <c r="G99" s="124">
        <v>200</v>
      </c>
      <c r="H99" s="125">
        <v>200</v>
      </c>
    </row>
    <row r="100" spans="1:8" s="95" customFormat="1" ht="15.75" customHeight="1" x14ac:dyDescent="0.35">
      <c r="A100" s="105" t="s">
        <v>50</v>
      </c>
      <c r="B100" s="126">
        <v>0.05</v>
      </c>
      <c r="C100" s="126">
        <v>0.2</v>
      </c>
      <c r="D100" s="126">
        <v>0.4</v>
      </c>
      <c r="E100" s="126">
        <v>0.8</v>
      </c>
      <c r="F100" s="126">
        <v>1.6</v>
      </c>
      <c r="G100" s="126">
        <v>3.2</v>
      </c>
      <c r="H100" s="127">
        <v>6.4</v>
      </c>
    </row>
    <row r="101" spans="1:8" s="95" customFormat="1" ht="15.75" customHeight="1" x14ac:dyDescent="0.35">
      <c r="A101" s="105" t="s">
        <v>51</v>
      </c>
      <c r="B101" s="128">
        <v>1</v>
      </c>
      <c r="C101" s="128">
        <v>1</v>
      </c>
      <c r="D101" s="128">
        <v>1</v>
      </c>
      <c r="E101" s="128">
        <v>1</v>
      </c>
      <c r="F101" s="128">
        <v>1</v>
      </c>
      <c r="G101" s="128">
        <v>1</v>
      </c>
      <c r="H101" s="128">
        <v>1</v>
      </c>
    </row>
    <row r="102" spans="1:8" s="95" customFormat="1" ht="15.75" customHeight="1" x14ac:dyDescent="0.35">
      <c r="A102" s="105" t="s">
        <v>48</v>
      </c>
      <c r="B102" s="129">
        <v>1</v>
      </c>
      <c r="C102" s="129">
        <v>1</v>
      </c>
      <c r="D102" s="129">
        <v>1</v>
      </c>
      <c r="E102" s="129">
        <v>1</v>
      </c>
      <c r="F102" s="129">
        <v>1</v>
      </c>
      <c r="G102" s="129">
        <v>1</v>
      </c>
      <c r="H102" s="130">
        <v>1</v>
      </c>
    </row>
    <row r="103" spans="1:8" s="95" customFormat="1" ht="15.75" customHeight="1" x14ac:dyDescent="0.35">
      <c r="A103" s="105" t="s">
        <v>49</v>
      </c>
      <c r="B103" s="129">
        <v>2</v>
      </c>
      <c r="C103" s="129">
        <v>2</v>
      </c>
      <c r="D103" s="129">
        <v>2</v>
      </c>
      <c r="E103" s="129">
        <v>2</v>
      </c>
      <c r="F103" s="129">
        <v>2</v>
      </c>
      <c r="G103" s="129">
        <v>2</v>
      </c>
      <c r="H103" s="130">
        <v>2</v>
      </c>
    </row>
    <row r="104" spans="1:8" s="95" customFormat="1" ht="15.75" customHeight="1" x14ac:dyDescent="0.35">
      <c r="A104" s="105" t="s">
        <v>37</v>
      </c>
      <c r="B104" s="131">
        <v>500</v>
      </c>
      <c r="C104" s="131">
        <v>500</v>
      </c>
      <c r="D104" s="131">
        <v>500</v>
      </c>
      <c r="E104" s="131">
        <v>500</v>
      </c>
      <c r="F104" s="131">
        <v>500</v>
      </c>
      <c r="G104" s="131">
        <v>500</v>
      </c>
      <c r="H104" s="132">
        <v>500</v>
      </c>
    </row>
    <row r="105" spans="1:8" s="95" customFormat="1" ht="15.75" customHeight="1" x14ac:dyDescent="0.35">
      <c r="A105" s="106" t="s">
        <v>38</v>
      </c>
      <c r="B105" s="133">
        <v>200</v>
      </c>
      <c r="C105" s="133">
        <v>200</v>
      </c>
      <c r="D105" s="133">
        <v>200</v>
      </c>
      <c r="E105" s="133">
        <v>200</v>
      </c>
      <c r="F105" s="133">
        <v>200</v>
      </c>
      <c r="G105" s="133">
        <v>200</v>
      </c>
      <c r="H105" s="134">
        <v>200</v>
      </c>
    </row>
    <row r="106" spans="1:8" s="95" customFormat="1" ht="15.75" customHeight="1" x14ac:dyDescent="0.35">
      <c r="A106" s="107"/>
      <c r="B106" s="108"/>
      <c r="C106" s="108"/>
      <c r="D106" s="108"/>
      <c r="E106" s="108"/>
      <c r="F106" s="108"/>
      <c r="G106" s="108"/>
      <c r="H106" s="109"/>
    </row>
    <row r="107" spans="1:8" s="95" customFormat="1" ht="15.75" customHeight="1" x14ac:dyDescent="0.35">
      <c r="A107" s="170" t="s">
        <v>3</v>
      </c>
      <c r="B107" s="171"/>
      <c r="C107" s="171"/>
      <c r="D107" s="171"/>
      <c r="E107" s="171"/>
      <c r="F107" s="171"/>
      <c r="G107" s="171"/>
      <c r="H107" s="172"/>
    </row>
    <row r="108" spans="1:8" s="95" customFormat="1" ht="15.75" customHeight="1" x14ac:dyDescent="0.35">
      <c r="A108" s="105" t="s">
        <v>56</v>
      </c>
      <c r="B108" s="110">
        <f>((B100*B101)*(B102*B104))/1000</f>
        <v>2.5000000000000001E-2</v>
      </c>
      <c r="C108" s="110">
        <f t="shared" ref="C108:H108" si="31">((C100*C101)*(C102*C104))/1000</f>
        <v>0.1</v>
      </c>
      <c r="D108" s="110">
        <f t="shared" si="31"/>
        <v>0.2</v>
      </c>
      <c r="E108" s="110">
        <f t="shared" si="31"/>
        <v>0.4</v>
      </c>
      <c r="F108" s="110">
        <f t="shared" si="31"/>
        <v>0.8</v>
      </c>
      <c r="G108" s="123">
        <f t="shared" si="31"/>
        <v>1.6</v>
      </c>
      <c r="H108" s="123">
        <f t="shared" si="31"/>
        <v>3.2</v>
      </c>
    </row>
    <row r="109" spans="1:8" s="95" customFormat="1" ht="15.75" customHeight="1" x14ac:dyDescent="0.35">
      <c r="A109" s="105" t="s">
        <v>4</v>
      </c>
      <c r="B109" s="146">
        <v>0.6</v>
      </c>
      <c r="C109" s="146">
        <v>0.6</v>
      </c>
      <c r="D109" s="146">
        <v>0.6</v>
      </c>
      <c r="E109" s="146">
        <v>0.6</v>
      </c>
      <c r="F109" s="146">
        <v>0.6</v>
      </c>
      <c r="G109" s="146">
        <v>0.6</v>
      </c>
      <c r="H109" s="147">
        <v>0.6</v>
      </c>
    </row>
    <row r="110" spans="1:8" s="95" customFormat="1" ht="15.75" customHeight="1" x14ac:dyDescent="0.35">
      <c r="A110" s="105" t="s">
        <v>5</v>
      </c>
      <c r="B110" s="110">
        <f>B108*B109</f>
        <v>1.4999999999999999E-2</v>
      </c>
      <c r="C110" s="110">
        <f t="shared" ref="C110:H110" si="32">C108*C109</f>
        <v>0.06</v>
      </c>
      <c r="D110" s="110">
        <f t="shared" si="32"/>
        <v>0.12</v>
      </c>
      <c r="E110" s="110">
        <f t="shared" si="32"/>
        <v>0.24</v>
      </c>
      <c r="F110" s="110">
        <f t="shared" si="32"/>
        <v>0.48</v>
      </c>
      <c r="G110" s="110">
        <f t="shared" si="32"/>
        <v>0.96</v>
      </c>
      <c r="H110" s="110">
        <f t="shared" si="32"/>
        <v>1.92</v>
      </c>
    </row>
    <row r="111" spans="1:8" s="95" customFormat="1" ht="15.75" customHeight="1" x14ac:dyDescent="0.35">
      <c r="A111" s="112" t="s">
        <v>6</v>
      </c>
      <c r="B111" s="110">
        <f>B108-B110</f>
        <v>1.0000000000000002E-2</v>
      </c>
      <c r="C111" s="110">
        <f t="shared" ref="C111:H111" si="33">C108-C110</f>
        <v>4.0000000000000008E-2</v>
      </c>
      <c r="D111" s="110">
        <f t="shared" si="33"/>
        <v>8.0000000000000016E-2</v>
      </c>
      <c r="E111" s="110">
        <f t="shared" si="33"/>
        <v>0.16000000000000003</v>
      </c>
      <c r="F111" s="110">
        <f t="shared" si="33"/>
        <v>0.32000000000000006</v>
      </c>
      <c r="G111" s="110">
        <f t="shared" si="33"/>
        <v>0.64000000000000012</v>
      </c>
      <c r="H111" s="110">
        <f t="shared" si="33"/>
        <v>1.2800000000000002</v>
      </c>
    </row>
    <row r="112" spans="1:8" s="95" customFormat="1" ht="15.75" customHeight="1" x14ac:dyDescent="0.35">
      <c r="A112" s="112" t="s">
        <v>7</v>
      </c>
      <c r="B112" s="110">
        <f>B111-(B$152)/1000</f>
        <v>-0.04</v>
      </c>
      <c r="C112" s="110">
        <f>C111-(C$152)/1000</f>
        <v>-9.999999999999995E-3</v>
      </c>
      <c r="D112" s="110">
        <f t="shared" ref="D112:H112" si="34">D111-(D$152)/1000</f>
        <v>3.0000000000000013E-2</v>
      </c>
      <c r="E112" s="110">
        <f t="shared" si="34"/>
        <v>0.11000000000000003</v>
      </c>
      <c r="F112" s="110">
        <f t="shared" si="34"/>
        <v>0.27000000000000007</v>
      </c>
      <c r="G112" s="110">
        <f t="shared" si="34"/>
        <v>0.59000000000000008</v>
      </c>
      <c r="H112" s="110">
        <f t="shared" si="34"/>
        <v>1.2300000000000002</v>
      </c>
    </row>
    <row r="113" spans="1:8" s="95" customFormat="1" ht="15.75" customHeight="1" x14ac:dyDescent="0.35">
      <c r="A113" s="112"/>
      <c r="B113" s="110"/>
      <c r="C113" s="110"/>
      <c r="D113" s="110"/>
      <c r="E113" s="110"/>
      <c r="F113" s="110"/>
      <c r="G113" s="110"/>
      <c r="H113" s="111"/>
    </row>
    <row r="114" spans="1:8" s="95" customFormat="1" ht="15.75" customHeight="1" x14ac:dyDescent="0.35">
      <c r="A114" s="113" t="s">
        <v>8</v>
      </c>
      <c r="B114" s="110">
        <f>SUM(B108:H108)/7</f>
        <v>0.90357142857142858</v>
      </c>
      <c r="C114" s="110"/>
      <c r="D114" s="110"/>
      <c r="E114" s="110"/>
      <c r="F114" s="110"/>
      <c r="G114" s="110"/>
      <c r="H114" s="111"/>
    </row>
    <row r="115" spans="1:8" s="95" customFormat="1" ht="15.75" customHeight="1" x14ac:dyDescent="0.35">
      <c r="A115" s="113" t="s">
        <v>9</v>
      </c>
      <c r="B115" s="110">
        <f>SUM(B110:H110)/7</f>
        <v>0.54214285714285715</v>
      </c>
      <c r="C115" s="110"/>
      <c r="D115" s="110"/>
      <c r="E115" s="110"/>
      <c r="F115" s="110"/>
      <c r="G115" s="110"/>
      <c r="H115" s="111"/>
    </row>
    <row r="116" spans="1:8" s="95" customFormat="1" ht="15.75" customHeight="1" x14ac:dyDescent="0.35">
      <c r="A116" s="113" t="s">
        <v>10</v>
      </c>
      <c r="B116" s="110">
        <f>SUM(B111:H111)/7</f>
        <v>0.36142857142857149</v>
      </c>
      <c r="C116" s="110"/>
      <c r="D116" s="110"/>
      <c r="E116" s="110"/>
      <c r="F116" s="110"/>
      <c r="G116" s="110"/>
      <c r="H116" s="111"/>
    </row>
    <row r="117" spans="1:8" s="95" customFormat="1" ht="15.75" customHeight="1" x14ac:dyDescent="0.35">
      <c r="A117" s="114" t="s">
        <v>16</v>
      </c>
      <c r="B117" s="110">
        <f>SUM(B112:H112)/7</f>
        <v>0.3114285714285715</v>
      </c>
      <c r="C117" s="110"/>
      <c r="D117" s="110"/>
      <c r="E117" s="110"/>
      <c r="F117" s="110"/>
      <c r="G117" s="110"/>
      <c r="H117" s="111"/>
    </row>
    <row r="118" spans="1:8" s="95" customFormat="1" ht="15.75" customHeight="1" x14ac:dyDescent="0.35">
      <c r="A118" s="115"/>
      <c r="B118" s="108"/>
      <c r="C118" s="108"/>
      <c r="D118" s="108"/>
      <c r="E118" s="108"/>
      <c r="F118" s="108"/>
      <c r="G118" s="108"/>
      <c r="H118" s="109"/>
    </row>
    <row r="119" spans="1:8" s="95" customFormat="1" ht="15.75" customHeight="1" x14ac:dyDescent="0.35">
      <c r="A119" s="173" t="s">
        <v>11</v>
      </c>
      <c r="B119" s="171"/>
      <c r="C119" s="171"/>
      <c r="D119" s="171"/>
      <c r="E119" s="171"/>
      <c r="F119" s="171"/>
      <c r="G119" s="171"/>
      <c r="H119" s="172"/>
    </row>
    <row r="120" spans="1:8" s="95" customFormat="1" ht="15.75" customHeight="1" x14ac:dyDescent="0.35">
      <c r="A120" s="105" t="s">
        <v>57</v>
      </c>
      <c r="B120" s="110">
        <f>((B100*B101)*(B103*B105))/1000</f>
        <v>0.02</v>
      </c>
      <c r="C120" s="110">
        <f t="shared" ref="C120:H120" si="35">((C100*C101)*(C103*C105))/1000</f>
        <v>0.08</v>
      </c>
      <c r="D120" s="110">
        <f t="shared" si="35"/>
        <v>0.16</v>
      </c>
      <c r="E120" s="110">
        <f t="shared" si="35"/>
        <v>0.32</v>
      </c>
      <c r="F120" s="110">
        <f t="shared" si="35"/>
        <v>0.64</v>
      </c>
      <c r="G120" s="110">
        <f t="shared" si="35"/>
        <v>1.28</v>
      </c>
      <c r="H120" s="110">
        <f t="shared" si="35"/>
        <v>2.56</v>
      </c>
    </row>
    <row r="121" spans="1:8" s="95" customFormat="1" ht="15.75" customHeight="1" x14ac:dyDescent="0.35">
      <c r="A121" s="105" t="s">
        <v>12</v>
      </c>
      <c r="B121" s="146">
        <v>0.6</v>
      </c>
      <c r="C121" s="146">
        <v>0.6</v>
      </c>
      <c r="D121" s="146">
        <v>0.6</v>
      </c>
      <c r="E121" s="146">
        <v>0.6</v>
      </c>
      <c r="F121" s="146">
        <v>0.6</v>
      </c>
      <c r="G121" s="146">
        <v>0.6</v>
      </c>
      <c r="H121" s="147">
        <v>0.6</v>
      </c>
    </row>
    <row r="122" spans="1:8" s="95" customFormat="1" ht="15.75" customHeight="1" x14ac:dyDescent="0.35">
      <c r="A122" s="105" t="s">
        <v>13</v>
      </c>
      <c r="B122" s="110">
        <f>B120*B121</f>
        <v>1.2E-2</v>
      </c>
      <c r="C122" s="110">
        <f t="shared" ref="C122:H122" si="36">C120*C121</f>
        <v>4.8000000000000001E-2</v>
      </c>
      <c r="D122" s="110">
        <f t="shared" si="36"/>
        <v>9.6000000000000002E-2</v>
      </c>
      <c r="E122" s="110">
        <f t="shared" si="36"/>
        <v>0.192</v>
      </c>
      <c r="F122" s="110">
        <f t="shared" si="36"/>
        <v>0.38400000000000001</v>
      </c>
      <c r="G122" s="110">
        <f t="shared" si="36"/>
        <v>0.76800000000000002</v>
      </c>
      <c r="H122" s="110">
        <f t="shared" si="36"/>
        <v>1.536</v>
      </c>
    </row>
    <row r="123" spans="1:8" s="95" customFormat="1" ht="15.75" customHeight="1" x14ac:dyDescent="0.35">
      <c r="A123" s="112" t="s">
        <v>6</v>
      </c>
      <c r="B123" s="110">
        <f>B120-B122</f>
        <v>8.0000000000000002E-3</v>
      </c>
      <c r="C123" s="110">
        <f t="shared" ref="C123:H123" si="37">C120-C122</f>
        <v>3.2000000000000001E-2</v>
      </c>
      <c r="D123" s="110">
        <f t="shared" si="37"/>
        <v>6.4000000000000001E-2</v>
      </c>
      <c r="E123" s="110">
        <f t="shared" si="37"/>
        <v>0.128</v>
      </c>
      <c r="F123" s="110">
        <f t="shared" si="37"/>
        <v>0.25600000000000001</v>
      </c>
      <c r="G123" s="110">
        <f t="shared" si="37"/>
        <v>0.51200000000000001</v>
      </c>
      <c r="H123" s="110">
        <f t="shared" si="37"/>
        <v>1.024</v>
      </c>
    </row>
    <row r="124" spans="1:8" s="95" customFormat="1" ht="15.75" customHeight="1" x14ac:dyDescent="0.35">
      <c r="A124" s="112" t="s">
        <v>14</v>
      </c>
      <c r="B124" s="110">
        <f>B123-(B$152)/1000</f>
        <v>-4.2000000000000003E-2</v>
      </c>
      <c r="C124" s="110">
        <f t="shared" ref="C124:H124" si="38">C123-(C$152)/1000</f>
        <v>-1.8000000000000002E-2</v>
      </c>
      <c r="D124" s="110">
        <f t="shared" si="38"/>
        <v>1.3999999999999999E-2</v>
      </c>
      <c r="E124" s="110">
        <f t="shared" si="38"/>
        <v>7.8E-2</v>
      </c>
      <c r="F124" s="110">
        <f t="shared" si="38"/>
        <v>0.20600000000000002</v>
      </c>
      <c r="G124" s="110">
        <f t="shared" si="38"/>
        <v>0.46200000000000002</v>
      </c>
      <c r="H124" s="110">
        <f t="shared" si="38"/>
        <v>0.97399999999999998</v>
      </c>
    </row>
    <row r="125" spans="1:8" s="95" customFormat="1" ht="15.75" customHeight="1" x14ac:dyDescent="0.35">
      <c r="A125" s="112"/>
      <c r="B125" s="110"/>
      <c r="C125" s="110"/>
      <c r="D125" s="110"/>
      <c r="E125" s="110"/>
      <c r="F125" s="110"/>
      <c r="G125" s="110"/>
      <c r="H125" s="111"/>
    </row>
    <row r="126" spans="1:8" s="95" customFormat="1" ht="15.75" customHeight="1" x14ac:dyDescent="0.35">
      <c r="A126" s="113" t="s">
        <v>15</v>
      </c>
      <c r="B126" s="110">
        <f t="shared" ref="B126:B128" si="39">SUM(B120:H120)/7</f>
        <v>0.72285714285714298</v>
      </c>
      <c r="C126" s="110"/>
      <c r="D126" s="110"/>
      <c r="E126" s="110"/>
      <c r="F126" s="110"/>
      <c r="G126" s="110"/>
      <c r="H126" s="111"/>
    </row>
    <row r="127" spans="1:8" s="95" customFormat="1" ht="15.75" customHeight="1" x14ac:dyDescent="0.35">
      <c r="A127" s="113" t="s">
        <v>9</v>
      </c>
      <c r="B127" s="110">
        <f>SUM(B121:H121)/7</f>
        <v>0.6</v>
      </c>
      <c r="C127" s="110"/>
      <c r="D127" s="110"/>
      <c r="E127" s="110"/>
      <c r="F127" s="110"/>
      <c r="G127" s="110"/>
      <c r="H127" s="111"/>
    </row>
    <row r="128" spans="1:8" s="95" customFormat="1" ht="15.75" customHeight="1" x14ac:dyDescent="0.35">
      <c r="A128" s="113" t="s">
        <v>10</v>
      </c>
      <c r="B128" s="110">
        <f t="shared" si="39"/>
        <v>0.43371428571428572</v>
      </c>
      <c r="C128" s="110"/>
      <c r="D128" s="110"/>
      <c r="E128" s="110"/>
      <c r="F128" s="110"/>
      <c r="G128" s="110"/>
      <c r="H128" s="111"/>
    </row>
    <row r="129" spans="1:8" s="95" customFormat="1" ht="15.75" customHeight="1" x14ac:dyDescent="0.35">
      <c r="A129" s="113" t="s">
        <v>16</v>
      </c>
      <c r="B129" s="110">
        <f>SUM(B124:H124)/7</f>
        <v>0.23914285714285713</v>
      </c>
      <c r="C129" s="110"/>
      <c r="D129" s="110"/>
      <c r="E129" s="110"/>
      <c r="F129" s="110"/>
      <c r="G129" s="110"/>
      <c r="H129" s="111"/>
    </row>
    <row r="130" spans="1:8" s="95" customFormat="1" ht="15.75" customHeight="1" x14ac:dyDescent="0.35">
      <c r="A130" s="115"/>
      <c r="B130" s="108"/>
      <c r="C130" s="108"/>
      <c r="D130" s="108"/>
      <c r="E130" s="108"/>
      <c r="F130" s="108"/>
      <c r="G130" s="108"/>
      <c r="H130" s="109"/>
    </row>
    <row r="131" spans="1:8" s="95" customFormat="1" ht="15.75" customHeight="1" x14ac:dyDescent="0.35">
      <c r="A131" s="116"/>
      <c r="B131" s="108"/>
      <c r="C131" s="108"/>
      <c r="D131" s="108"/>
      <c r="E131" s="108"/>
      <c r="F131" s="108"/>
      <c r="G131" s="108"/>
      <c r="H131" s="109"/>
    </row>
    <row r="132" spans="1:8" s="95" customFormat="1" ht="15.75" customHeight="1" x14ac:dyDescent="0.35">
      <c r="A132" s="174" t="s">
        <v>52</v>
      </c>
      <c r="B132" s="171"/>
      <c r="C132" s="171"/>
      <c r="D132" s="171"/>
      <c r="E132" s="171"/>
      <c r="F132" s="171"/>
      <c r="G132" s="171"/>
      <c r="H132" s="172"/>
    </row>
    <row r="133" spans="1:8" s="95" customFormat="1" ht="15.75" customHeight="1" x14ac:dyDescent="0.35">
      <c r="A133" s="105" t="s">
        <v>17</v>
      </c>
      <c r="B133" s="110">
        <f t="shared" ref="B133:H133" si="40">B108+B120</f>
        <v>4.4999999999999998E-2</v>
      </c>
      <c r="C133" s="110">
        <f t="shared" si="40"/>
        <v>0.18</v>
      </c>
      <c r="D133" s="110">
        <f t="shared" si="40"/>
        <v>0.36</v>
      </c>
      <c r="E133" s="110">
        <f t="shared" si="40"/>
        <v>0.72</v>
      </c>
      <c r="F133" s="110">
        <f t="shared" si="40"/>
        <v>1.44</v>
      </c>
      <c r="G133" s="110">
        <f t="shared" si="40"/>
        <v>2.88</v>
      </c>
      <c r="H133" s="110">
        <f t="shared" si="40"/>
        <v>5.76</v>
      </c>
    </row>
    <row r="134" spans="1:8" s="95" customFormat="1" ht="15.75" customHeight="1" x14ac:dyDescent="0.35">
      <c r="A134" s="105" t="s">
        <v>4</v>
      </c>
      <c r="B134" s="117">
        <f t="shared" ref="B134:G134" si="41">(B109+B121)/2</f>
        <v>0.6</v>
      </c>
      <c r="C134" s="117">
        <f>(C109+C121)/2</f>
        <v>0.6</v>
      </c>
      <c r="D134" s="117">
        <f t="shared" si="41"/>
        <v>0.6</v>
      </c>
      <c r="E134" s="117">
        <f t="shared" si="41"/>
        <v>0.6</v>
      </c>
      <c r="F134" s="117">
        <f t="shared" si="41"/>
        <v>0.6</v>
      </c>
      <c r="G134" s="117">
        <f t="shared" si="41"/>
        <v>0.6</v>
      </c>
      <c r="H134" s="118">
        <f>(H109+H121)/2</f>
        <v>0.6</v>
      </c>
    </row>
    <row r="135" spans="1:8" s="95" customFormat="1" ht="15.75" customHeight="1" x14ac:dyDescent="0.35">
      <c r="A135" s="105" t="s">
        <v>13</v>
      </c>
      <c r="B135" s="110">
        <f t="shared" ref="B135:H135" si="42">B133*B134</f>
        <v>2.7E-2</v>
      </c>
      <c r="C135" s="110">
        <f t="shared" si="42"/>
        <v>0.108</v>
      </c>
      <c r="D135" s="110">
        <f t="shared" si="42"/>
        <v>0.216</v>
      </c>
      <c r="E135" s="110">
        <f t="shared" si="42"/>
        <v>0.432</v>
      </c>
      <c r="F135" s="110">
        <f t="shared" si="42"/>
        <v>0.86399999999999999</v>
      </c>
      <c r="G135" s="110">
        <f t="shared" si="42"/>
        <v>1.728</v>
      </c>
      <c r="H135" s="111">
        <f t="shared" si="42"/>
        <v>3.456</v>
      </c>
    </row>
    <row r="136" spans="1:8" s="95" customFormat="1" ht="15.75" customHeight="1" x14ac:dyDescent="0.35">
      <c r="A136" s="112" t="s">
        <v>6</v>
      </c>
      <c r="B136" s="110">
        <f t="shared" ref="B136:H136" si="43">B133-(B133*B134)</f>
        <v>1.7999999999999999E-2</v>
      </c>
      <c r="C136" s="110">
        <f t="shared" si="43"/>
        <v>7.1999999999999995E-2</v>
      </c>
      <c r="D136" s="110">
        <f t="shared" si="43"/>
        <v>0.14399999999999999</v>
      </c>
      <c r="E136" s="110">
        <f t="shared" si="43"/>
        <v>0.28799999999999998</v>
      </c>
      <c r="F136" s="110">
        <f t="shared" si="43"/>
        <v>0.57599999999999996</v>
      </c>
      <c r="G136" s="110">
        <f t="shared" si="43"/>
        <v>1.1519999999999999</v>
      </c>
      <c r="H136" s="111">
        <f t="shared" si="43"/>
        <v>2.3039999999999998</v>
      </c>
    </row>
    <row r="137" spans="1:8" s="95" customFormat="1" ht="15.75" customHeight="1" x14ac:dyDescent="0.35">
      <c r="A137" s="112" t="s">
        <v>7</v>
      </c>
      <c r="B137" s="110">
        <f>B136-(B$152/1000)</f>
        <v>-3.2000000000000001E-2</v>
      </c>
      <c r="C137" s="110">
        <f>C136-(C$152/1000)</f>
        <v>2.1999999999999992E-2</v>
      </c>
      <c r="D137" s="110">
        <f>D136-(D$152/1000)</f>
        <v>9.3999999999999986E-2</v>
      </c>
      <c r="E137" s="110">
        <f t="shared" ref="E137:H137" si="44">E136-(E$152/1000)</f>
        <v>0.23799999999999999</v>
      </c>
      <c r="F137" s="110">
        <f t="shared" si="44"/>
        <v>0.52599999999999991</v>
      </c>
      <c r="G137" s="110">
        <f t="shared" si="44"/>
        <v>1.1019999999999999</v>
      </c>
      <c r="H137" s="110">
        <f t="shared" si="44"/>
        <v>2.254</v>
      </c>
    </row>
    <row r="138" spans="1:8" s="95" customFormat="1" ht="15.75" customHeight="1" x14ac:dyDescent="0.35">
      <c r="A138" s="119"/>
      <c r="B138" s="108"/>
      <c r="C138" s="108"/>
      <c r="D138" s="108"/>
      <c r="E138" s="108"/>
      <c r="F138" s="108"/>
      <c r="G138" s="108"/>
      <c r="H138" s="109"/>
    </row>
    <row r="139" spans="1:8" s="95" customFormat="1" ht="15.75" customHeight="1" x14ac:dyDescent="0.35">
      <c r="A139" s="113" t="s">
        <v>8</v>
      </c>
      <c r="B139" s="110">
        <f t="shared" ref="B139" si="45">SUM(B133:H133)/7</f>
        <v>1.6264285714285713</v>
      </c>
      <c r="C139" s="110"/>
      <c r="D139" s="110"/>
      <c r="E139" s="110"/>
      <c r="F139" s="110"/>
      <c r="G139" s="110"/>
      <c r="H139" s="111"/>
    </row>
    <row r="140" spans="1:8" s="95" customFormat="1" ht="15.75" customHeight="1" x14ac:dyDescent="0.35">
      <c r="A140" s="113" t="s">
        <v>9</v>
      </c>
      <c r="B140" s="110">
        <f>SUM(B135:H135)/7</f>
        <v>0.97585714285714276</v>
      </c>
      <c r="C140" s="110"/>
      <c r="D140" s="110"/>
      <c r="E140" s="110"/>
      <c r="F140" s="110"/>
      <c r="G140" s="110"/>
      <c r="H140" s="111"/>
    </row>
    <row r="141" spans="1:8" s="95" customFormat="1" ht="15.75" customHeight="1" x14ac:dyDescent="0.35">
      <c r="A141" s="113" t="s">
        <v>10</v>
      </c>
      <c r="B141" s="110">
        <f>SUM(B136:H136)/7</f>
        <v>0.65057142857142858</v>
      </c>
      <c r="C141" s="110"/>
      <c r="D141" s="110"/>
      <c r="E141" s="110"/>
      <c r="F141" s="110"/>
      <c r="G141" s="110"/>
      <c r="H141" s="111"/>
    </row>
    <row r="142" spans="1:8" s="95" customFormat="1" ht="15.75" customHeight="1" x14ac:dyDescent="0.35">
      <c r="A142" s="120" t="s">
        <v>16</v>
      </c>
      <c r="B142" s="121">
        <f>SUM(B137:H137)/7</f>
        <v>0.60057142857142853</v>
      </c>
      <c r="C142" s="121"/>
      <c r="D142" s="121"/>
      <c r="E142" s="121"/>
      <c r="F142" s="121"/>
      <c r="G142" s="121"/>
      <c r="H142" s="122"/>
    </row>
    <row r="143" spans="1:8" s="95" customFormat="1" ht="15.75" customHeight="1" x14ac:dyDescent="0.35">
      <c r="A143" s="92"/>
      <c r="B143" s="93"/>
      <c r="C143" s="93"/>
      <c r="D143" s="93"/>
      <c r="E143" s="93"/>
      <c r="F143" s="93"/>
      <c r="G143" s="93"/>
      <c r="H143" s="94"/>
    </row>
    <row r="144" spans="1:8" ht="15.05" customHeight="1" x14ac:dyDescent="0.35">
      <c r="A144" s="96"/>
      <c r="B144" s="97"/>
      <c r="C144" s="97"/>
      <c r="D144" s="97"/>
      <c r="E144" s="97"/>
      <c r="F144" s="97"/>
      <c r="G144" s="97"/>
      <c r="H144" s="98"/>
    </row>
    <row r="145" spans="1:8" ht="15.05" customHeight="1" x14ac:dyDescent="0.35">
      <c r="A145" s="96"/>
      <c r="B145" s="97"/>
      <c r="C145" s="97"/>
      <c r="D145" s="97"/>
      <c r="E145" s="97"/>
      <c r="F145" s="97"/>
      <c r="G145" s="97"/>
      <c r="H145" s="98"/>
    </row>
    <row r="146" spans="1:8" ht="15.05" customHeight="1" x14ac:dyDescent="0.35">
      <c r="A146" s="63"/>
      <c r="B146" s="64"/>
      <c r="C146" s="64"/>
      <c r="D146" s="64"/>
      <c r="E146" s="64"/>
      <c r="F146" s="64"/>
      <c r="G146" s="64"/>
      <c r="H146" s="65"/>
    </row>
    <row r="147" spans="1:8" ht="15.05" customHeight="1" x14ac:dyDescent="0.45">
      <c r="A147" s="66"/>
      <c r="B147" s="13" t="s">
        <v>23</v>
      </c>
      <c r="C147" s="13" t="s">
        <v>24</v>
      </c>
      <c r="D147" s="13" t="s">
        <v>25</v>
      </c>
      <c r="E147" s="13" t="s">
        <v>26</v>
      </c>
      <c r="F147" s="13" t="s">
        <v>27</v>
      </c>
      <c r="G147" s="13" t="s">
        <v>28</v>
      </c>
      <c r="H147" s="67" t="s">
        <v>29</v>
      </c>
    </row>
    <row r="148" spans="1:8" ht="15.05" customHeight="1" x14ac:dyDescent="0.35">
      <c r="A148" s="68" t="s">
        <v>53</v>
      </c>
      <c r="B148" s="14">
        <f>B5+B51+B100</f>
        <v>4.45</v>
      </c>
      <c r="C148" s="14">
        <f>C5+C51+C100</f>
        <v>6</v>
      </c>
      <c r="D148" s="14">
        <f t="shared" ref="D148:H148" si="46">D5+D51+D100</f>
        <v>9</v>
      </c>
      <c r="E148" s="14">
        <f t="shared" si="46"/>
        <v>12.2</v>
      </c>
      <c r="F148" s="14">
        <f t="shared" si="46"/>
        <v>15.9</v>
      </c>
      <c r="G148" s="14">
        <f t="shared" si="46"/>
        <v>20.5</v>
      </c>
      <c r="H148" s="14">
        <f t="shared" si="46"/>
        <v>26.4</v>
      </c>
    </row>
    <row r="149" spans="1:8" ht="15.05" customHeight="1" x14ac:dyDescent="0.35">
      <c r="A149" s="68" t="s">
        <v>54</v>
      </c>
      <c r="B149" s="14">
        <f>(B5*B6)+(B51*B52)+(B100*B101)</f>
        <v>4.45</v>
      </c>
      <c r="C149" s="14">
        <f t="shared" ref="C149:H149" si="47">(C5*C6)+(C51*C52)+(C100*C101)</f>
        <v>6</v>
      </c>
      <c r="D149" s="14">
        <f t="shared" si="47"/>
        <v>9</v>
      </c>
      <c r="E149" s="14">
        <f t="shared" si="47"/>
        <v>12.2</v>
      </c>
      <c r="F149" s="14">
        <f t="shared" si="47"/>
        <v>15.9</v>
      </c>
      <c r="G149" s="14">
        <f t="shared" si="47"/>
        <v>20.5</v>
      </c>
      <c r="H149" s="14">
        <f t="shared" si="47"/>
        <v>26.4</v>
      </c>
    </row>
    <row r="150" spans="1:8" ht="15.05" customHeight="1" x14ac:dyDescent="0.35">
      <c r="A150" s="68" t="s">
        <v>55</v>
      </c>
      <c r="B150" s="15">
        <f>B38+B84+B133</f>
        <v>4.6349999999999998</v>
      </c>
      <c r="C150" s="15">
        <f>C38+C84+C133</f>
        <v>6.3</v>
      </c>
      <c r="D150" s="15">
        <f t="shared" ref="D150:H150" si="48">D38+D84+D133</f>
        <v>9.5399999999999991</v>
      </c>
      <c r="E150" s="15">
        <f t="shared" si="48"/>
        <v>12.96</v>
      </c>
      <c r="F150" s="15">
        <f t="shared" si="48"/>
        <v>16.830000000000002</v>
      </c>
      <c r="G150" s="15">
        <f t="shared" si="48"/>
        <v>21.509999999999998</v>
      </c>
      <c r="H150" s="15">
        <f t="shared" si="48"/>
        <v>27.270000000000003</v>
      </c>
    </row>
    <row r="151" spans="1:8" ht="15.05" customHeight="1" x14ac:dyDescent="0.35">
      <c r="A151" s="68" t="s">
        <v>44</v>
      </c>
      <c r="B151" s="148">
        <v>10</v>
      </c>
      <c r="C151" s="148">
        <v>10</v>
      </c>
      <c r="D151" s="148">
        <v>10</v>
      </c>
      <c r="E151" s="148">
        <v>10</v>
      </c>
      <c r="F151" s="148">
        <v>10</v>
      </c>
      <c r="G151" s="148">
        <v>10</v>
      </c>
      <c r="H151" s="148">
        <v>10</v>
      </c>
    </row>
    <row r="152" spans="1:8" ht="15.05" customHeight="1" x14ac:dyDescent="0.35">
      <c r="A152" s="69" t="s">
        <v>30</v>
      </c>
      <c r="B152" s="145">
        <v>50</v>
      </c>
      <c r="C152" s="145">
        <v>50</v>
      </c>
      <c r="D152" s="145">
        <v>50</v>
      </c>
      <c r="E152" s="145">
        <v>50</v>
      </c>
      <c r="F152" s="145">
        <v>50</v>
      </c>
      <c r="G152" s="145">
        <v>50</v>
      </c>
      <c r="H152" s="145">
        <v>50</v>
      </c>
    </row>
    <row r="153" spans="1:8" ht="15.05" customHeight="1" x14ac:dyDescent="0.35">
      <c r="A153" s="70"/>
      <c r="B153" s="71"/>
      <c r="C153" s="72">
        <v>0</v>
      </c>
      <c r="D153" s="72"/>
      <c r="E153" s="72"/>
      <c r="F153" s="72"/>
      <c r="G153" s="72"/>
      <c r="H153" s="73"/>
    </row>
    <row r="154" spans="1:8" ht="15.05" customHeight="1" x14ac:dyDescent="0.45">
      <c r="A154" s="135" t="s">
        <v>31</v>
      </c>
      <c r="B154" s="137">
        <f>(B157/(B4/1000))</f>
        <v>8.52</v>
      </c>
      <c r="C154" s="137">
        <f>(C157/(C4/1000))</f>
        <v>11.849999999999998</v>
      </c>
      <c r="D154" s="137">
        <f t="shared" ref="D154:H154" si="49">(D157/(D4/1000))</f>
        <v>17.754000000000001</v>
      </c>
      <c r="E154" s="137">
        <f t="shared" si="49"/>
        <v>24.378</v>
      </c>
      <c r="F154" s="137">
        <f t="shared" si="49"/>
        <v>31.901999999999997</v>
      </c>
      <c r="G154" s="137">
        <f t="shared" si="49"/>
        <v>41.045999999999999</v>
      </c>
      <c r="H154" s="137">
        <f t="shared" si="49"/>
        <v>52.386000000000003</v>
      </c>
    </row>
    <row r="155" spans="1:8" ht="15.05" customHeight="1" x14ac:dyDescent="0.45">
      <c r="A155" s="136" t="s">
        <v>32</v>
      </c>
      <c r="B155" s="137">
        <f t="shared" ref="B155:H155" si="50">B38+B84+B133</f>
        <v>4.6349999999999998</v>
      </c>
      <c r="C155" s="137">
        <f t="shared" si="50"/>
        <v>6.3</v>
      </c>
      <c r="D155" s="137">
        <f t="shared" si="50"/>
        <v>9.5399999999999991</v>
      </c>
      <c r="E155" s="137">
        <f t="shared" si="50"/>
        <v>12.96</v>
      </c>
      <c r="F155" s="137">
        <f t="shared" si="50"/>
        <v>16.830000000000002</v>
      </c>
      <c r="G155" s="137">
        <f t="shared" si="50"/>
        <v>21.509999999999998</v>
      </c>
      <c r="H155" s="137">
        <f t="shared" si="50"/>
        <v>27.270000000000003</v>
      </c>
    </row>
    <row r="156" spans="1:8" ht="15.05" customHeight="1" x14ac:dyDescent="0.45">
      <c r="A156" s="136" t="s">
        <v>41</v>
      </c>
      <c r="B156" s="137">
        <f>B41+B87+B136</f>
        <v>1.8540000000000001</v>
      </c>
      <c r="C156" s="137">
        <f>C41+C87+C136</f>
        <v>2.5200000000000005</v>
      </c>
      <c r="D156" s="137">
        <f t="shared" ref="D156:H156" si="51">D41+D87+D136</f>
        <v>3.7008000000000001</v>
      </c>
      <c r="E156" s="137">
        <f t="shared" si="51"/>
        <v>5.0256000000000007</v>
      </c>
      <c r="F156" s="137">
        <f t="shared" si="51"/>
        <v>6.5303999999999993</v>
      </c>
      <c r="G156" s="137">
        <f t="shared" si="51"/>
        <v>8.3591999999999995</v>
      </c>
      <c r="H156" s="137">
        <f t="shared" si="51"/>
        <v>10.6272</v>
      </c>
    </row>
    <row r="157" spans="1:8" ht="15.05" customHeight="1" x14ac:dyDescent="0.45">
      <c r="A157" s="136" t="s">
        <v>42</v>
      </c>
      <c r="B157" s="137">
        <f>(B42+B88+B137)</f>
        <v>1.704</v>
      </c>
      <c r="C157" s="137">
        <f t="shared" ref="C157:H157" si="52">C42+C88+C137</f>
        <v>2.3699999999999997</v>
      </c>
      <c r="D157" s="137">
        <f t="shared" si="52"/>
        <v>3.5508000000000002</v>
      </c>
      <c r="E157" s="137">
        <f t="shared" si="52"/>
        <v>4.8756000000000004</v>
      </c>
      <c r="F157" s="137">
        <f t="shared" si="52"/>
        <v>6.3803999999999998</v>
      </c>
      <c r="G157" s="137">
        <f t="shared" si="52"/>
        <v>8.2092000000000009</v>
      </c>
      <c r="H157" s="137">
        <f t="shared" si="52"/>
        <v>10.477200000000002</v>
      </c>
    </row>
    <row r="158" spans="1:8" ht="15.05" customHeight="1" thickBot="1" x14ac:dyDescent="0.5">
      <c r="A158" s="138" t="s">
        <v>33</v>
      </c>
      <c r="B158" s="149">
        <f t="shared" ref="B158:H158" si="53">(B159*B4)/1000</f>
        <v>17.039999999999996</v>
      </c>
      <c r="C158" s="149">
        <f t="shared" si="53"/>
        <v>23.699999999999992</v>
      </c>
      <c r="D158" s="149">
        <f t="shared" si="53"/>
        <v>35.50800000000001</v>
      </c>
      <c r="E158" s="149">
        <f t="shared" si="53"/>
        <v>48.756</v>
      </c>
      <c r="F158" s="149">
        <f t="shared" si="53"/>
        <v>63.804000000000002</v>
      </c>
      <c r="G158" s="149">
        <f t="shared" si="53"/>
        <v>82.091999999999999</v>
      </c>
      <c r="H158" s="150">
        <f t="shared" si="53"/>
        <v>104.77200000000001</v>
      </c>
    </row>
    <row r="159" spans="1:8" ht="15.05" customHeight="1" thickBot="1" x14ac:dyDescent="0.5">
      <c r="A159" s="139" t="s">
        <v>43</v>
      </c>
      <c r="B159" s="151">
        <f t="shared" ref="B159:H159" si="54">B154*B151</f>
        <v>85.199999999999989</v>
      </c>
      <c r="C159" s="151">
        <f t="shared" si="54"/>
        <v>118.49999999999997</v>
      </c>
      <c r="D159" s="151">
        <f t="shared" si="54"/>
        <v>177.54000000000002</v>
      </c>
      <c r="E159" s="151">
        <f t="shared" si="54"/>
        <v>243.78</v>
      </c>
      <c r="F159" s="151">
        <f t="shared" si="54"/>
        <v>319.02</v>
      </c>
      <c r="G159" s="151">
        <f t="shared" si="54"/>
        <v>410.46</v>
      </c>
      <c r="H159" s="152">
        <f t="shared" si="54"/>
        <v>523.86</v>
      </c>
    </row>
    <row r="160" spans="1:8" ht="15.05" customHeight="1" thickTop="1" x14ac:dyDescent="0.35">
      <c r="A160" s="74"/>
      <c r="B160" s="75"/>
      <c r="C160" s="64"/>
      <c r="D160" s="64"/>
      <c r="E160" s="64"/>
      <c r="F160" s="64"/>
      <c r="G160" s="64"/>
      <c r="H160" s="65"/>
    </row>
    <row r="161" spans="1:8" ht="15.05" customHeight="1" x14ac:dyDescent="0.35">
      <c r="A161" s="140" t="s">
        <v>58</v>
      </c>
      <c r="B161" s="141">
        <f>SUM(B148:H148)/7</f>
        <v>13.492857142857142</v>
      </c>
      <c r="C161" s="64"/>
      <c r="D161" s="64"/>
      <c r="E161" s="64"/>
      <c r="F161" s="64"/>
      <c r="G161" s="64"/>
      <c r="H161" s="65"/>
    </row>
    <row r="162" spans="1:8" ht="15.05" customHeight="1" x14ac:dyDescent="0.35">
      <c r="A162" s="140" t="s">
        <v>60</v>
      </c>
      <c r="B162" s="141">
        <f>SUM(B149:H149)/7</f>
        <v>13.492857142857142</v>
      </c>
      <c r="C162" s="76"/>
      <c r="D162" s="76"/>
      <c r="E162" s="76"/>
      <c r="F162" s="76"/>
      <c r="G162" s="76"/>
      <c r="H162" s="77"/>
    </row>
    <row r="163" spans="1:8" ht="15.05" customHeight="1" x14ac:dyDescent="0.35">
      <c r="A163" s="140" t="s">
        <v>34</v>
      </c>
      <c r="B163" s="142">
        <f>SUM(B150:H150)/7</f>
        <v>14.149285714285716</v>
      </c>
      <c r="C163" s="78"/>
      <c r="D163" s="78"/>
      <c r="E163" s="78"/>
      <c r="F163" s="78"/>
      <c r="G163" s="76"/>
      <c r="H163" s="77"/>
    </row>
    <row r="164" spans="1:8" ht="15.05" customHeight="1" thickBot="1" x14ac:dyDescent="0.5">
      <c r="A164" s="143" t="s">
        <v>59</v>
      </c>
      <c r="B164" s="144">
        <f>SUM(B150:H150)</f>
        <v>99.045000000000016</v>
      </c>
      <c r="C164" s="79"/>
      <c r="D164" s="79"/>
      <c r="E164" s="79"/>
      <c r="F164" s="79"/>
      <c r="G164" s="80"/>
      <c r="H164" s="81"/>
    </row>
  </sheetData>
  <sheetProtection algorithmName="SHA-512" hashValue="shTN75YR7/XbKTn6+pS9AdAh7hNkstseAzt2X214bOjuRk7rcQj3C2j/dvtYnxaoKjlExubjCNTRDFldwo9o1g==" saltValue="iSHeprevLFTXQjNCoqHHbQ==" spinCount="100000" sheet="1" selectLockedCells="1"/>
  <mergeCells count="13">
    <mergeCell ref="A50:H50"/>
    <mergeCell ref="A97:H97"/>
    <mergeCell ref="A107:H107"/>
    <mergeCell ref="A119:H119"/>
    <mergeCell ref="A132:H132"/>
    <mergeCell ref="A57:H58"/>
    <mergeCell ref="A71:H71"/>
    <mergeCell ref="A83:H83"/>
    <mergeCell ref="A1:H1"/>
    <mergeCell ref="A2:H2"/>
    <mergeCell ref="A12:H12"/>
    <mergeCell ref="A24:H24"/>
    <mergeCell ref="A37:H37"/>
  </mergeCells>
  <printOptions horizontalCentered="1" verticalCentered="1"/>
  <pageMargins left="0.25" right="0.25" top="0.75" bottom="0.75" header="0.3" footer="0.3"/>
  <pageSetup scale="64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140625" defaultRowHeight="15.05" customHeight="1" x14ac:dyDescent="0.35"/>
  <cols>
    <col min="1" max="26" width="8.7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Scudder</dc:creator>
  <cp:lastModifiedBy>Walter Scudder</cp:lastModifiedBy>
  <cp:lastPrinted>2024-09-01T20:16:34Z</cp:lastPrinted>
  <dcterms:created xsi:type="dcterms:W3CDTF">2024-03-19T19:00:33Z</dcterms:created>
  <dcterms:modified xsi:type="dcterms:W3CDTF">2024-10-10T01:03:14Z</dcterms:modified>
</cp:coreProperties>
</file>